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utler\Documents\Comptroller Award\Budget\"/>
    </mc:Choice>
  </mc:AlternateContent>
  <xr:revisionPtr revIDLastSave="0" documentId="8_{F0D37F21-69E8-4F8C-81DE-2786593FE506}" xr6:coauthVersionLast="36" xr6:coauthVersionMax="36" xr10:uidLastSave="{00000000-0000-0000-0000-000000000000}"/>
  <bookViews>
    <workbookView xWindow="0" yWindow="45" windowWidth="19200" windowHeight="11760" xr2:uid="{00000000-000D-0000-FFFF-FFFF00000000}"/>
  </bookViews>
  <sheets>
    <sheet name="General" sheetId="1" r:id="rId1"/>
    <sheet name="Food Service" sheetId="2" r:id="rId2"/>
    <sheet name="Debt Service" sheetId="3" r:id="rId3"/>
  </sheets>
  <definedNames>
    <definedName name="_xlnm.Print_Area" localSheetId="2">'Debt Service'!$A$1:$AB$57</definedName>
    <definedName name="_xlnm.Print_Area" localSheetId="1">'Food Service'!$A$1:$O$55</definedName>
    <definedName name="Print_Area_MI" localSheetId="2">'Debt Service'!$A$1:$L$65</definedName>
    <definedName name="Print_Area_MI" localSheetId="1">'Food Service'!$A$1:$E$57</definedName>
    <definedName name="Print_Area_MI">General!$A$1:$E$66</definedName>
  </definedNames>
  <calcPr calcId="191029" fullPrecision="0"/>
</workbook>
</file>

<file path=xl/calcChain.xml><?xml version="1.0" encoding="utf-8"?>
<calcChain xmlns="http://schemas.openxmlformats.org/spreadsheetml/2006/main">
  <c r="N31" i="1" l="1"/>
  <c r="N33" i="1"/>
  <c r="N26" i="1"/>
  <c r="N23" i="1"/>
  <c r="N20" i="1"/>
  <c r="N19" i="1"/>
  <c r="N38" i="1" l="1"/>
  <c r="N34" i="1"/>
  <c r="N30" i="1"/>
  <c r="N27" i="1"/>
  <c r="N25" i="1"/>
  <c r="N24" i="1"/>
  <c r="N22" i="1"/>
  <c r="N21" i="1"/>
  <c r="N29" i="1"/>
  <c r="N28" i="2" l="1"/>
  <c r="F16" i="2" l="1"/>
  <c r="W44" i="3"/>
  <c r="S44" i="3"/>
  <c r="J50" i="1" l="1"/>
  <c r="H50" i="1"/>
  <c r="Y48" i="3" l="1"/>
  <c r="N50" i="1" l="1"/>
  <c r="L50" i="1"/>
  <c r="O32" i="3" l="1"/>
  <c r="Y16" i="3" l="1"/>
  <c r="U16" i="3"/>
  <c r="S16" i="3"/>
  <c r="J40" i="1" l="1"/>
  <c r="J16" i="1"/>
  <c r="H40" i="1"/>
  <c r="H16" i="1"/>
  <c r="F50" i="1"/>
  <c r="F40" i="1"/>
  <c r="F16" i="1"/>
  <c r="G14" i="1" l="1"/>
  <c r="G13" i="1"/>
  <c r="G12" i="1"/>
  <c r="F43" i="1"/>
  <c r="H43" i="1"/>
  <c r="H53" i="1" s="1"/>
  <c r="J43" i="1"/>
  <c r="J53" i="1" s="1"/>
  <c r="F53" i="1" l="1"/>
  <c r="F57" i="1" s="1"/>
  <c r="H55" i="1" s="1"/>
  <c r="H57" i="1" s="1"/>
  <c r="J55" i="1" s="1"/>
  <c r="J57" i="1" s="1"/>
  <c r="L40" i="1"/>
  <c r="L16" i="2" l="1"/>
  <c r="J39" i="2"/>
  <c r="J16" i="2"/>
  <c r="H16" i="2"/>
  <c r="W16" i="3"/>
  <c r="L16" i="1" l="1"/>
  <c r="K12" i="1"/>
  <c r="I12" i="1"/>
  <c r="M12" i="1" l="1"/>
  <c r="L43" i="1"/>
  <c r="L53" i="1" s="1"/>
  <c r="M36" i="1"/>
  <c r="M32" i="1"/>
  <c r="M28" i="1"/>
  <c r="M24" i="1"/>
  <c r="M20" i="1"/>
  <c r="M35" i="1"/>
  <c r="M31" i="1"/>
  <c r="M27" i="1"/>
  <c r="M23" i="1"/>
  <c r="M19" i="1"/>
  <c r="M38" i="1"/>
  <c r="M34" i="1"/>
  <c r="M30" i="1"/>
  <c r="M26" i="1"/>
  <c r="M22" i="1"/>
  <c r="M37" i="1"/>
  <c r="M33" i="1"/>
  <c r="M29" i="1"/>
  <c r="M21" i="1"/>
  <c r="M25" i="1"/>
  <c r="N48" i="2" l="1"/>
  <c r="L48" i="2"/>
  <c r="J48" i="2"/>
  <c r="H48" i="2"/>
  <c r="F48" i="2"/>
  <c r="I36" i="1" l="1"/>
  <c r="I32" i="1"/>
  <c r="I28" i="1"/>
  <c r="I24" i="1"/>
  <c r="I20" i="1"/>
  <c r="I35" i="1"/>
  <c r="I31" i="1"/>
  <c r="I27" i="1"/>
  <c r="I23" i="1"/>
  <c r="I19" i="1"/>
  <c r="I38" i="1"/>
  <c r="I34" i="1"/>
  <c r="I30" i="1"/>
  <c r="I26" i="1"/>
  <c r="I22" i="1"/>
  <c r="I37" i="1"/>
  <c r="I33" i="1"/>
  <c r="I29" i="1"/>
  <c r="I25" i="1"/>
  <c r="I21" i="1"/>
  <c r="G36" i="1"/>
  <c r="G32" i="1"/>
  <c r="G28" i="1"/>
  <c r="G24" i="1"/>
  <c r="G20" i="1"/>
  <c r="G35" i="1"/>
  <c r="G31" i="1"/>
  <c r="G27" i="1"/>
  <c r="G23" i="1"/>
  <c r="G19" i="1"/>
  <c r="G38" i="1"/>
  <c r="G34" i="1"/>
  <c r="G30" i="1"/>
  <c r="G26" i="1"/>
  <c r="G22" i="1"/>
  <c r="G37" i="1"/>
  <c r="G33" i="1"/>
  <c r="G29" i="1"/>
  <c r="G25" i="1"/>
  <c r="G21" i="1"/>
  <c r="K13" i="2" l="1"/>
  <c r="K12" i="2"/>
  <c r="K14" i="2"/>
  <c r="J42" i="2"/>
  <c r="J51" i="2" s="1"/>
  <c r="K28" i="2"/>
  <c r="K31" i="2"/>
  <c r="N62" i="1"/>
  <c r="N16" i="1" l="1"/>
  <c r="F59" i="1"/>
  <c r="F62" i="1" s="1"/>
  <c r="H59" i="1"/>
  <c r="H62" i="1" s="1"/>
  <c r="J62" i="1"/>
  <c r="O12" i="1" l="1"/>
  <c r="O14" i="1"/>
  <c r="O13" i="1"/>
  <c r="U48" i="3"/>
  <c r="AA48" i="3"/>
  <c r="W48" i="3"/>
  <c r="R48" i="3"/>
  <c r="P48" i="3"/>
  <c r="N48" i="3"/>
  <c r="L48" i="3"/>
  <c r="J48" i="3"/>
  <c r="H48" i="3"/>
  <c r="F48" i="3"/>
  <c r="S48" i="3"/>
  <c r="AA39" i="3"/>
  <c r="Y39" i="3"/>
  <c r="W39" i="3"/>
  <c r="U39" i="3"/>
  <c r="S39" i="3"/>
  <c r="R39" i="3"/>
  <c r="P39" i="3"/>
  <c r="N39" i="3"/>
  <c r="L39" i="3"/>
  <c r="J39" i="3"/>
  <c r="H39" i="3"/>
  <c r="F39" i="3"/>
  <c r="AA16" i="3"/>
  <c r="R16" i="3"/>
  <c r="P16" i="3"/>
  <c r="N16" i="3"/>
  <c r="L16" i="3"/>
  <c r="J16" i="3"/>
  <c r="H16" i="3"/>
  <c r="F16" i="3"/>
  <c r="N39" i="2"/>
  <c r="L39" i="2"/>
  <c r="H39" i="2"/>
  <c r="F39" i="2"/>
  <c r="F42" i="2" s="1"/>
  <c r="N16" i="2"/>
  <c r="F42" i="3" l="1"/>
  <c r="F51" i="3" s="1"/>
  <c r="F57" i="3" s="1"/>
  <c r="H53" i="3" s="1"/>
  <c r="N42" i="3"/>
  <c r="N51" i="3" s="1"/>
  <c r="M12" i="2"/>
  <c r="M14" i="2"/>
  <c r="M13" i="2"/>
  <c r="O31" i="2"/>
  <c r="O28" i="2"/>
  <c r="X13" i="3"/>
  <c r="X12" i="3"/>
  <c r="X35" i="3"/>
  <c r="M14" i="1"/>
  <c r="M13" i="1"/>
  <c r="O14" i="2"/>
  <c r="O13" i="2"/>
  <c r="O12" i="2"/>
  <c r="G28" i="2"/>
  <c r="G31" i="2"/>
  <c r="Z13" i="3"/>
  <c r="Z12" i="3"/>
  <c r="Z35" i="3"/>
  <c r="G14" i="2"/>
  <c r="G13" i="2"/>
  <c r="G12" i="2"/>
  <c r="I31" i="2"/>
  <c r="I28" i="2"/>
  <c r="T13" i="3"/>
  <c r="T12" i="3"/>
  <c r="AB13" i="3"/>
  <c r="AB12" i="3"/>
  <c r="T35" i="3"/>
  <c r="AB35" i="3"/>
  <c r="I14" i="2"/>
  <c r="I13" i="2"/>
  <c r="I12" i="2"/>
  <c r="M28" i="2"/>
  <c r="M31" i="2"/>
  <c r="V12" i="3"/>
  <c r="V13" i="3"/>
  <c r="V35" i="3"/>
  <c r="K14" i="1"/>
  <c r="K13" i="1"/>
  <c r="L42" i="3"/>
  <c r="L51" i="3" s="1"/>
  <c r="R42" i="3"/>
  <c r="R51" i="3" s="1"/>
  <c r="S42" i="3"/>
  <c r="S51" i="3" s="1"/>
  <c r="H42" i="3"/>
  <c r="H51" i="3" s="1"/>
  <c r="H57" i="3" s="1"/>
  <c r="J53" i="3" s="1"/>
  <c r="P42" i="3"/>
  <c r="P51" i="3" s="1"/>
  <c r="AA42" i="3"/>
  <c r="AA51" i="3" s="1"/>
  <c r="J42" i="3"/>
  <c r="J51" i="3" s="1"/>
  <c r="Y42" i="3"/>
  <c r="Y51" i="3" s="1"/>
  <c r="W42" i="3"/>
  <c r="W51" i="3" s="1"/>
  <c r="U42" i="3"/>
  <c r="U51" i="3" s="1"/>
  <c r="N42" i="2"/>
  <c r="N51" i="2" s="1"/>
  <c r="L42" i="2"/>
  <c r="L51" i="2" s="1"/>
  <c r="H42" i="2"/>
  <c r="H51" i="2" s="1"/>
  <c r="F51" i="2"/>
  <c r="F55" i="2" s="1"/>
  <c r="H53" i="2" s="1"/>
  <c r="I14" i="1" l="1"/>
  <c r="I13" i="1"/>
  <c r="K36" i="1"/>
  <c r="K32" i="1"/>
  <c r="K28" i="1"/>
  <c r="K24" i="1"/>
  <c r="K20" i="1"/>
  <c r="K35" i="1"/>
  <c r="K31" i="1"/>
  <c r="K27" i="1"/>
  <c r="K23" i="1"/>
  <c r="K19" i="1"/>
  <c r="K38" i="1"/>
  <c r="K34" i="1"/>
  <c r="K30" i="1"/>
  <c r="K26" i="1"/>
  <c r="K22" i="1"/>
  <c r="K37" i="1"/>
  <c r="K33" i="1"/>
  <c r="K29" i="1"/>
  <c r="K25" i="1"/>
  <c r="K21" i="1"/>
  <c r="H55" i="2"/>
  <c r="J53" i="2" s="1"/>
  <c r="J57" i="3"/>
  <c r="L53" i="3" s="1"/>
  <c r="L57" i="3" s="1"/>
  <c r="N53" i="3" s="1"/>
  <c r="N57" i="3" s="1"/>
  <c r="P53" i="3" s="1"/>
  <c r="P57" i="3" s="1"/>
  <c r="R53" i="3" s="1"/>
  <c r="R57" i="3" s="1"/>
  <c r="S57" i="3" s="1"/>
  <c r="N40" i="1"/>
  <c r="N43" i="1" s="1"/>
  <c r="U53" i="3" l="1"/>
  <c r="U57" i="3" s="1"/>
  <c r="J55" i="2"/>
  <c r="O36" i="1"/>
  <c r="O32" i="1"/>
  <c r="O28" i="1"/>
  <c r="O24" i="1"/>
  <c r="O20" i="1"/>
  <c r="O35" i="1"/>
  <c r="O31" i="1"/>
  <c r="O27" i="1"/>
  <c r="O23" i="1"/>
  <c r="O19" i="1"/>
  <c r="O38" i="1"/>
  <c r="O34" i="1"/>
  <c r="O30" i="1"/>
  <c r="O26" i="1"/>
  <c r="O22" i="1"/>
  <c r="O37" i="1"/>
  <c r="O33" i="1"/>
  <c r="O29" i="1"/>
  <c r="O25" i="1"/>
  <c r="O21" i="1"/>
  <c r="N53" i="1"/>
  <c r="W53" i="3" l="1"/>
  <c r="W57" i="3" s="1"/>
  <c r="L53" i="2"/>
  <c r="L55" i="2" s="1"/>
  <c r="N53" i="2" s="1"/>
  <c r="N55" i="2" s="1"/>
  <c r="L55" i="1"/>
  <c r="L57" i="1" s="1"/>
  <c r="N55" i="1" s="1"/>
  <c r="N57" i="1" s="1"/>
  <c r="Y53" i="3" l="1"/>
  <c r="Y57" i="3" s="1"/>
  <c r="AA53" i="3" s="1"/>
  <c r="AA57" i="3" s="1"/>
  <c r="L62" i="1" l="1"/>
</calcChain>
</file>

<file path=xl/sharedStrings.xml><?xml version="1.0" encoding="utf-8"?>
<sst xmlns="http://schemas.openxmlformats.org/spreadsheetml/2006/main" count="273" uniqueCount="107">
  <si>
    <t>BURLESON INDEPENDENT SCHOOL DISTRICT</t>
  </si>
  <si>
    <t>GENERAL OPERATING</t>
  </si>
  <si>
    <t>STATEMENT OF REVENUES, EXPENDITURES AND FUND BALANCE</t>
  </si>
  <si>
    <t>ENDING JUNE 30th FOR A FIVE YEAR PERIOD</t>
  </si>
  <si>
    <t>1998-1999</t>
  </si>
  <si>
    <t>1999-2000</t>
  </si>
  <si>
    <t>2000-2001</t>
  </si>
  <si>
    <t>2001-2002</t>
  </si>
  <si>
    <t>2002-2003</t>
  </si>
  <si>
    <t>2004-2005</t>
  </si>
  <si>
    <t>Per Audit</t>
  </si>
  <si>
    <t>Audited</t>
  </si>
  <si>
    <t>Proposed</t>
  </si>
  <si>
    <t>REVENUES</t>
  </si>
  <si>
    <t xml:space="preserve"> </t>
  </si>
  <si>
    <t>Total Local &amp; Intermediate Revenues</t>
  </si>
  <si>
    <t>State Program Revenues</t>
  </si>
  <si>
    <t>Federal Program Revenues</t>
  </si>
  <si>
    <t>TOTAL REVENUES</t>
  </si>
  <si>
    <t>EXPENDITURES</t>
  </si>
  <si>
    <t>0011</t>
  </si>
  <si>
    <t>Instruction</t>
  </si>
  <si>
    <t>0012</t>
  </si>
  <si>
    <t>Instructional Resource &amp; Media Services</t>
  </si>
  <si>
    <t>0013</t>
  </si>
  <si>
    <t>Curriculum &amp; Instructional Staff Development</t>
  </si>
  <si>
    <t>0021</t>
  </si>
  <si>
    <t>Instructional Leadership</t>
  </si>
  <si>
    <t>0023</t>
  </si>
  <si>
    <t>School Leadership</t>
  </si>
  <si>
    <t>0031</t>
  </si>
  <si>
    <t>Guidance, Counseling &amp; Evaluation Services</t>
  </si>
  <si>
    <t>0032</t>
  </si>
  <si>
    <t>Social Work Services</t>
  </si>
  <si>
    <t>0033</t>
  </si>
  <si>
    <t>Health Services</t>
  </si>
  <si>
    <t>0034</t>
  </si>
  <si>
    <t>Student (Pupil) Transportation</t>
  </si>
  <si>
    <t>0035</t>
  </si>
  <si>
    <t>Food Services</t>
  </si>
  <si>
    <t>0036</t>
  </si>
  <si>
    <t>Cocurricular/Extracurricular Activities</t>
  </si>
  <si>
    <t>0041</t>
  </si>
  <si>
    <t>General Administration</t>
  </si>
  <si>
    <t>0051</t>
  </si>
  <si>
    <t>Plant Maintenance &amp; Operations</t>
  </si>
  <si>
    <t>0052</t>
  </si>
  <si>
    <t>Security &amp; Monitoring Services</t>
  </si>
  <si>
    <t>0053</t>
  </si>
  <si>
    <t>Data Processing Services</t>
  </si>
  <si>
    <t>0061</t>
  </si>
  <si>
    <t>Community Services</t>
  </si>
  <si>
    <t>0071</t>
  </si>
  <si>
    <t xml:space="preserve">Debt Service </t>
  </si>
  <si>
    <t>0081</t>
  </si>
  <si>
    <t>Facilities Acquisition &amp; Construction</t>
  </si>
  <si>
    <t>0093</t>
  </si>
  <si>
    <t>Pymts to Fiscal Agent of Shared Svcs Arrangements</t>
  </si>
  <si>
    <t>0095</t>
  </si>
  <si>
    <t>0099</t>
  </si>
  <si>
    <t>TOTAL EXPENDITURES</t>
  </si>
  <si>
    <t>1100</t>
  </si>
  <si>
    <t>Excess/(Deficiency) of revenues over/(under)</t>
  </si>
  <si>
    <t>expenditures</t>
  </si>
  <si>
    <t>7900</t>
  </si>
  <si>
    <t>Other resources</t>
  </si>
  <si>
    <t>8900</t>
  </si>
  <si>
    <t>Other uses</t>
  </si>
  <si>
    <t>Excess/(Deficiency) of other resources over</t>
  </si>
  <si>
    <t>other uses</t>
  </si>
  <si>
    <t>Excess/(Deficiency) of revenues &amp; other resources</t>
  </si>
  <si>
    <t>over/(under) expenditures &amp; other uses</t>
  </si>
  <si>
    <t>3000</t>
  </si>
  <si>
    <t>Fund balance at beginning of year</t>
  </si>
  <si>
    <t>Increase/(Decrease) in fund balance</t>
  </si>
  <si>
    <t>FUND BALANCE AT END OF YEAR</t>
  </si>
  <si>
    <t>Fund Balance - Unassigned</t>
  </si>
  <si>
    <t>Detail added for oil and gas revenues</t>
  </si>
  <si>
    <t>FOOD SERVICE</t>
  </si>
  <si>
    <t>1997-1998</t>
  </si>
  <si>
    <t>Local &amp; Intermediate Sources Revenues</t>
  </si>
  <si>
    <t>Debt Service</t>
  </si>
  <si>
    <t>DEBT SERVICE</t>
  </si>
  <si>
    <t>LESS:  DESIGNATED LOCAL MAINTENANCE</t>
  </si>
  <si>
    <t>GENERAL FUND FUND BALANCE 08/31/2001</t>
  </si>
  <si>
    <t>Pymts to Johnson Co. Appraisal Dist.</t>
  </si>
  <si>
    <t>Guidance, Counseling &amp; Evaluation Svcs</t>
  </si>
  <si>
    <t>Instructional Resource &amp; Media Svcs</t>
  </si>
  <si>
    <t>Curriculum &amp; Instructional Staff Dev.</t>
  </si>
  <si>
    <t>Pymts to Juvenile Justice Alternative Ed.</t>
  </si>
  <si>
    <t>Fund Balance - Committed</t>
  </si>
  <si>
    <t>Fund Balance - Nonspendable</t>
  </si>
  <si>
    <t>2017-2018</t>
  </si>
  <si>
    <t>2017-18</t>
  </si>
  <si>
    <t>2018-19</t>
  </si>
  <si>
    <t>2018-2019</t>
  </si>
  <si>
    <t>2019-20</t>
  </si>
  <si>
    <t>2019-2020</t>
  </si>
  <si>
    <t>2020-21</t>
  </si>
  <si>
    <t>2020-2021</t>
  </si>
  <si>
    <t>Proceeds from Capital Lease</t>
  </si>
  <si>
    <t>Transfer Out</t>
  </si>
  <si>
    <t>PROPOSED 2021-2022 BUDGET</t>
  </si>
  <si>
    <t>2021-22</t>
  </si>
  <si>
    <t>2021-2022</t>
  </si>
  <si>
    <t>Transfers in</t>
  </si>
  <si>
    <t>Amended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</si>
</sst>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_(* #,##0_);_(* \(#,##0\);_(* &quot;-&quot;??_);_(@_)"/>
    <numFmt numFmtId="166" formatCode="&quot;$&quot;#,##0"/>
    <numFmt numFmtId="167" formatCode="0.0%"/>
    <numFmt numFmtId="168" formatCode="m/d/yy\ h:mm\ AM/PM"/>
  </numFmts>
  <fonts count="14" x14ac:knownFonts="1">
    <font>
      <sz val="12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2"/>
      <name val="Times New Roman"/>
      <family val="1"/>
    </font>
    <font>
      <sz val="11"/>
      <name val="Times New Roman"/>
      <family val="1"/>
    </font>
    <font>
      <sz val="12"/>
      <name val="Helv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4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" fillId="0" borderId="0"/>
    <xf numFmtId="0" fontId="10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4" fontId="13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/>
    <xf numFmtId="3" fontId="4" fillId="0" borderId="0" xfId="0" applyNumberFormat="1" applyFont="1"/>
    <xf numFmtId="164" fontId="4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quotePrefix="1" applyFont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3" fontId="4" fillId="0" borderId="2" xfId="0" applyNumberFormat="1" applyFont="1" applyBorder="1" applyAlignment="1">
      <alignment horizontal="center"/>
    </xf>
    <xf numFmtId="0" fontId="8" fillId="0" borderId="0" xfId="0" applyFont="1" applyAlignment="1" applyProtection="1">
      <alignment horizontal="left"/>
    </xf>
    <xf numFmtId="0" fontId="4" fillId="0" borderId="0" xfId="0" applyFont="1" applyProtection="1"/>
    <xf numFmtId="0" fontId="4" fillId="0" borderId="0" xfId="0" applyFont="1" applyAlignment="1" applyProtection="1">
      <alignment horizontal="left"/>
    </xf>
    <xf numFmtId="37" fontId="4" fillId="0" borderId="0" xfId="0" applyNumberFormat="1" applyFont="1" applyProtection="1"/>
    <xf numFmtId="165" fontId="4" fillId="0" borderId="0" xfId="1" applyNumberFormat="1" applyFont="1"/>
    <xf numFmtId="37" fontId="4" fillId="0" borderId="0" xfId="0" applyNumberFormat="1" applyFont="1"/>
    <xf numFmtId="165" fontId="4" fillId="0" borderId="0" xfId="1" applyNumberFormat="1" applyFont="1" applyProtection="1"/>
    <xf numFmtId="37" fontId="4" fillId="0" borderId="2" xfId="0" applyNumberFormat="1" applyFont="1" applyBorder="1" applyProtection="1"/>
    <xf numFmtId="37" fontId="4" fillId="0" borderId="1" xfId="0" applyNumberFormat="1" applyFont="1" applyBorder="1" applyProtection="1"/>
    <xf numFmtId="165" fontId="4" fillId="0" borderId="2" xfId="1" applyNumberFormat="1" applyFont="1" applyBorder="1"/>
    <xf numFmtId="37" fontId="4" fillId="0" borderId="0" xfId="0" applyNumberFormat="1" applyFont="1" applyBorder="1" applyProtection="1"/>
    <xf numFmtId="0" fontId="8" fillId="0" borderId="0" xfId="0" applyFont="1" applyProtection="1"/>
    <xf numFmtId="37" fontId="8" fillId="0" borderId="1" xfId="0" applyNumberFormat="1" applyFont="1" applyBorder="1" applyAlignment="1" applyProtection="1">
      <alignment horizontal="right"/>
    </xf>
    <xf numFmtId="37" fontId="8" fillId="0" borderId="0" xfId="0" applyNumberFormat="1" applyFont="1" applyProtection="1"/>
    <xf numFmtId="5" fontId="8" fillId="0" borderId="0" xfId="0" applyNumberFormat="1" applyFont="1" applyProtection="1"/>
    <xf numFmtId="37" fontId="8" fillId="0" borderId="0" xfId="0" applyNumberFormat="1" applyFont="1" applyBorder="1" applyAlignment="1" applyProtection="1">
      <alignment horizontal="right"/>
    </xf>
    <xf numFmtId="0" fontId="4" fillId="0" borderId="0" xfId="0" applyFont="1" applyAlignment="1" applyProtection="1">
      <alignment horizontal="right"/>
    </xf>
    <xf numFmtId="9" fontId="4" fillId="0" borderId="0" xfId="2" applyFont="1"/>
    <xf numFmtId="0" fontId="4" fillId="0" borderId="0" xfId="0" quotePrefix="1" applyFont="1" applyAlignment="1" applyProtection="1">
      <alignment horizontal="right"/>
    </xf>
    <xf numFmtId="37" fontId="11" fillId="0" borderId="0" xfId="0" applyNumberFormat="1" applyFont="1" applyProtection="1"/>
    <xf numFmtId="37" fontId="4" fillId="0" borderId="3" xfId="0" applyNumberFormat="1" applyFont="1" applyBorder="1" applyProtection="1"/>
    <xf numFmtId="0" fontId="8" fillId="0" borderId="0" xfId="0" applyFont="1" applyAlignment="1" applyProtection="1">
      <alignment horizontal="right"/>
    </xf>
    <xf numFmtId="37" fontId="8" fillId="0" borderId="1" xfId="0" applyNumberFormat="1" applyFont="1" applyBorder="1" applyProtection="1"/>
    <xf numFmtId="37" fontId="8" fillId="0" borderId="0" xfId="0" applyNumberFormat="1" applyFont="1" applyBorder="1" applyProtection="1"/>
    <xf numFmtId="37" fontId="4" fillId="0" borderId="2" xfId="0" applyNumberFormat="1" applyFont="1" applyFill="1" applyBorder="1" applyProtection="1"/>
    <xf numFmtId="37" fontId="4" fillId="0" borderId="0" xfId="0" applyNumberFormat="1" applyFont="1" applyFill="1" applyBorder="1" applyProtection="1"/>
    <xf numFmtId="167" fontId="4" fillId="0" borderId="0" xfId="2" applyNumberFormat="1" applyFont="1" applyProtection="1"/>
    <xf numFmtId="37" fontId="8" fillId="0" borderId="4" xfId="0" applyNumberFormat="1" applyFont="1" applyBorder="1" applyProtection="1"/>
    <xf numFmtId="37" fontId="8" fillId="0" borderId="5" xfId="0" applyNumberFormat="1" applyFont="1" applyBorder="1" applyAlignment="1" applyProtection="1">
      <alignment horizontal="right"/>
    </xf>
    <xf numFmtId="37" fontId="8" fillId="0" borderId="0" xfId="0" applyNumberFormat="1" applyFont="1" applyBorder="1"/>
    <xf numFmtId="166" fontId="8" fillId="0" borderId="0" xfId="0" applyNumberFormat="1" applyFont="1" applyBorder="1" applyAlignment="1" applyProtection="1">
      <alignment horizontal="right"/>
    </xf>
    <xf numFmtId="166" fontId="8" fillId="0" borderId="0" xfId="0" applyNumberFormat="1" applyFont="1"/>
    <xf numFmtId="166" fontId="8" fillId="0" borderId="0" xfId="0" applyNumberFormat="1" applyFont="1" applyBorder="1"/>
    <xf numFmtId="166" fontId="8" fillId="0" borderId="2" xfId="0" applyNumberFormat="1" applyFont="1" applyBorder="1" applyAlignment="1" applyProtection="1">
      <alignment horizontal="right"/>
    </xf>
    <xf numFmtId="166" fontId="8" fillId="0" borderId="2" xfId="0" applyNumberFormat="1" applyFont="1" applyBorder="1"/>
    <xf numFmtId="0" fontId="8" fillId="0" borderId="0" xfId="0" applyFont="1" applyFill="1"/>
    <xf numFmtId="37" fontId="8" fillId="0" borderId="0" xfId="0" applyNumberFormat="1" applyFont="1"/>
    <xf numFmtId="166" fontId="8" fillId="0" borderId="6" xfId="0" applyNumberFormat="1" applyFont="1" applyBorder="1"/>
    <xf numFmtId="0" fontId="4" fillId="0" borderId="0" xfId="0" applyFont="1" applyFill="1"/>
    <xf numFmtId="0" fontId="12" fillId="0" borderId="0" xfId="0" applyFont="1" applyAlignment="1">
      <alignment horizontal="left" indent="3"/>
    </xf>
    <xf numFmtId="5" fontId="4" fillId="0" borderId="0" xfId="0" applyNumberFormat="1" applyFont="1" applyProtection="1"/>
    <xf numFmtId="167" fontId="4" fillId="0" borderId="0" xfId="2" applyNumberFormat="1" applyFont="1"/>
    <xf numFmtId="9" fontId="4" fillId="0" borderId="0" xfId="2" applyFont="1" applyProtection="1"/>
    <xf numFmtId="9" fontId="4" fillId="0" borderId="0" xfId="2" applyFont="1" applyBorder="1" applyProtection="1"/>
    <xf numFmtId="37" fontId="11" fillId="0" borderId="0" xfId="0" applyNumberFormat="1" applyFont="1"/>
    <xf numFmtId="0" fontId="4" fillId="0" borderId="0" xfId="0" applyFont="1" applyBorder="1"/>
    <xf numFmtId="37" fontId="8" fillId="0" borderId="0" xfId="0" applyNumberFormat="1" applyFont="1" applyAlignment="1" applyProtection="1">
      <alignment horizontal="left"/>
    </xf>
    <xf numFmtId="37" fontId="4" fillId="0" borderId="0" xfId="0" applyNumberFormat="1" applyFont="1" applyAlignment="1" applyProtection="1">
      <alignment horizontal="center"/>
    </xf>
    <xf numFmtId="0" fontId="5" fillId="0" borderId="0" xfId="0" applyFont="1" applyAlignment="1" applyProtection="1"/>
    <xf numFmtId="0" fontId="6" fillId="0" borderId="0" xfId="0" applyFont="1" applyAlignment="1" applyProtection="1"/>
    <xf numFmtId="0" fontId="7" fillId="0" borderId="0" xfId="0" applyFont="1" applyAlignment="1" applyProtection="1"/>
    <xf numFmtId="0" fontId="8" fillId="0" borderId="0" xfId="0" applyFont="1" applyAlignment="1" applyProtection="1"/>
    <xf numFmtId="164" fontId="8" fillId="0" borderId="0" xfId="0" quotePrefix="1" applyNumberFormat="1" applyFont="1" applyAlignment="1" applyProtection="1"/>
    <xf numFmtId="0" fontId="4" fillId="0" borderId="0" xfId="0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0" fontId="12" fillId="0" borderId="0" xfId="0" applyFont="1" applyAlignment="1" applyProtection="1">
      <alignment horizontal="left"/>
    </xf>
    <xf numFmtId="37" fontId="8" fillId="0" borderId="2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37" fontId="4" fillId="0" borderId="0" xfId="0" applyNumberFormat="1" applyFont="1"/>
    <xf numFmtId="37" fontId="8" fillId="0" borderId="2" xfId="0" applyNumberFormat="1" applyFont="1" applyBorder="1"/>
    <xf numFmtId="37" fontId="4" fillId="0" borderId="0" xfId="0" applyNumberFormat="1" applyFont="1"/>
    <xf numFmtId="37" fontId="4" fillId="0" borderId="2" xfId="0" applyNumberFormat="1" applyFont="1" applyBorder="1"/>
    <xf numFmtId="9" fontId="4" fillId="0" borderId="0" xfId="2" applyFont="1"/>
    <xf numFmtId="166" fontId="8" fillId="0" borderId="0" xfId="0" applyNumberFormat="1" applyFont="1"/>
    <xf numFmtId="166" fontId="8" fillId="0" borderId="2" xfId="0" applyNumberFormat="1" applyFont="1" applyBorder="1"/>
    <xf numFmtId="37" fontId="8" fillId="0" borderId="0" xfId="0" applyNumberFormat="1" applyFont="1"/>
    <xf numFmtId="166" fontId="8" fillId="0" borderId="6" xfId="0" applyNumberFormat="1" applyFont="1" applyBorder="1"/>
    <xf numFmtId="37" fontId="4" fillId="0" borderId="0" xfId="0" applyNumberFormat="1" applyFont="1" applyFill="1"/>
    <xf numFmtId="37" fontId="4" fillId="0" borderId="2" xfId="0" applyNumberFormat="1" applyFont="1" applyFill="1" applyBorder="1"/>
    <xf numFmtId="37" fontId="8" fillId="0" borderId="0" xfId="0" applyNumberFormat="1" applyFont="1" applyFill="1"/>
    <xf numFmtId="37" fontId="8" fillId="0" borderId="5" xfId="0" applyNumberFormat="1" applyFont="1" applyFill="1" applyBorder="1"/>
    <xf numFmtId="37" fontId="8" fillId="0" borderId="0" xfId="0" applyNumberFormat="1" applyFont="1" applyFill="1" applyBorder="1"/>
    <xf numFmtId="166" fontId="8" fillId="0" borderId="0" xfId="0" applyNumberFormat="1" applyFont="1" applyFill="1"/>
    <xf numFmtId="166" fontId="8" fillId="0" borderId="2" xfId="0" applyNumberFormat="1" applyFont="1" applyFill="1" applyBorder="1"/>
    <xf numFmtId="166" fontId="8" fillId="0" borderId="6" xfId="0" applyNumberFormat="1" applyFont="1" applyFill="1" applyBorder="1"/>
    <xf numFmtId="9" fontId="4" fillId="0" borderId="0" xfId="0" applyNumberFormat="1" applyFont="1"/>
    <xf numFmtId="9" fontId="4" fillId="0" borderId="0" xfId="0" applyNumberFormat="1" applyFont="1" applyBorder="1"/>
    <xf numFmtId="44" fontId="4" fillId="0" borderId="0" xfId="33" applyFont="1"/>
    <xf numFmtId="37" fontId="4" fillId="0" borderId="1" xfId="0" applyNumberFormat="1" applyFont="1" applyFill="1" applyBorder="1" applyProtection="1"/>
    <xf numFmtId="0" fontId="4" fillId="2" borderId="0" xfId="0" applyFont="1" applyFill="1"/>
    <xf numFmtId="165" fontId="4" fillId="0" borderId="0" xfId="0" applyNumberFormat="1" applyFont="1"/>
    <xf numFmtId="165" fontId="4" fillId="0" borderId="0" xfId="1" applyNumberFormat="1" applyFont="1" applyBorder="1"/>
    <xf numFmtId="37" fontId="4" fillId="0" borderId="0" xfId="0" applyNumberFormat="1" applyFont="1" applyFill="1" applyProtection="1"/>
    <xf numFmtId="0" fontId="4" fillId="0" borderId="1" xfId="0" applyFont="1" applyFill="1" applyBorder="1" applyAlignment="1" applyProtection="1">
      <alignment horizontal="center"/>
    </xf>
    <xf numFmtId="3" fontId="4" fillId="0" borderId="2" xfId="0" applyNumberFormat="1" applyFont="1" applyFill="1" applyBorder="1" applyAlignment="1">
      <alignment horizontal="center"/>
    </xf>
    <xf numFmtId="164" fontId="8" fillId="0" borderId="0" xfId="0" quotePrefix="1" applyNumberFormat="1" applyFont="1" applyFill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168" fontId="4" fillId="0" borderId="0" xfId="0" applyNumberFormat="1" applyFont="1" applyAlignment="1">
      <alignment horizontal="left"/>
    </xf>
  </cellXfs>
  <cellStyles count="34">
    <cellStyle name="Comma" xfId="1" builtinId="3"/>
    <cellStyle name="Comma 2" xfId="4" xr:uid="{00000000-0005-0000-0000-000001000000}"/>
    <cellStyle name="Comma 2 2" xfId="5" xr:uid="{00000000-0005-0000-0000-000002000000}"/>
    <cellStyle name="Comma 2 3" xfId="6" xr:uid="{00000000-0005-0000-0000-000003000000}"/>
    <cellStyle name="Comma 2 4" xfId="27" xr:uid="{00000000-0005-0000-0000-000004000000}"/>
    <cellStyle name="Comma 3" xfId="7" xr:uid="{00000000-0005-0000-0000-000005000000}"/>
    <cellStyle name="Comma 4" xfId="8" xr:uid="{00000000-0005-0000-0000-000006000000}"/>
    <cellStyle name="Comma 4 2" xfId="28" xr:uid="{00000000-0005-0000-0000-000007000000}"/>
    <cellStyle name="Currency" xfId="33" builtinId="4"/>
    <cellStyle name="Currency 2" xfId="9" xr:uid="{00000000-0005-0000-0000-000009000000}"/>
    <cellStyle name="Currency 2 2" xfId="10" xr:uid="{00000000-0005-0000-0000-00000A000000}"/>
    <cellStyle name="Currency 2 3" xfId="11" xr:uid="{00000000-0005-0000-0000-00000B000000}"/>
    <cellStyle name="Currency 3" xfId="12" xr:uid="{00000000-0005-0000-0000-00000C000000}"/>
    <cellStyle name="Normal" xfId="0" builtinId="0"/>
    <cellStyle name="Normal 2" xfId="13" xr:uid="{00000000-0005-0000-0000-00000E000000}"/>
    <cellStyle name="Normal 2 2" xfId="14" xr:uid="{00000000-0005-0000-0000-00000F000000}"/>
    <cellStyle name="Normal 2 2 2" xfId="15" xr:uid="{00000000-0005-0000-0000-000010000000}"/>
    <cellStyle name="Normal 2 2 3" xfId="29" xr:uid="{00000000-0005-0000-0000-000011000000}"/>
    <cellStyle name="Normal 2 2_General" xfId="31" xr:uid="{00000000-0005-0000-0000-000012000000}"/>
    <cellStyle name="Normal 2 3" xfId="16" xr:uid="{00000000-0005-0000-0000-000013000000}"/>
    <cellStyle name="Normal 3" xfId="17" xr:uid="{00000000-0005-0000-0000-000014000000}"/>
    <cellStyle name="Normal 3 2" xfId="18" xr:uid="{00000000-0005-0000-0000-000015000000}"/>
    <cellStyle name="Normal 3 2 2" xfId="19" xr:uid="{00000000-0005-0000-0000-000016000000}"/>
    <cellStyle name="Normal 4" xfId="20" xr:uid="{00000000-0005-0000-0000-000017000000}"/>
    <cellStyle name="Normal 5" xfId="21" xr:uid="{00000000-0005-0000-0000-000018000000}"/>
    <cellStyle name="Normal 6" xfId="22" xr:uid="{00000000-0005-0000-0000-000019000000}"/>
    <cellStyle name="Normal 7" xfId="23" xr:uid="{00000000-0005-0000-0000-00001A000000}"/>
    <cellStyle name="Normal 8" xfId="3" xr:uid="{00000000-0005-0000-0000-00001B000000}"/>
    <cellStyle name="Normal 8 2" xfId="26" xr:uid="{00000000-0005-0000-0000-00001C000000}"/>
    <cellStyle name="Normal 8_General" xfId="30" xr:uid="{00000000-0005-0000-0000-00001D000000}"/>
    <cellStyle name="Normal 9" xfId="32" xr:uid="{00000000-0005-0000-0000-00001E000000}"/>
    <cellStyle name="Percent" xfId="2" builtinId="5"/>
    <cellStyle name="Percent 2" xfId="24" xr:uid="{00000000-0005-0000-0000-000020000000}"/>
    <cellStyle name="Percent 2 2" xfId="25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/>
  <dimension ref="A1:Q69"/>
  <sheetViews>
    <sheetView tabSelected="1" zoomScale="90" zoomScaleNormal="90" workbookViewId="0">
      <selection activeCell="E14" sqref="E14"/>
    </sheetView>
  </sheetViews>
  <sheetFormatPr defaultColWidth="11.44140625" defaultRowHeight="15.75" x14ac:dyDescent="0.25"/>
  <cols>
    <col min="1" max="1" width="7.109375" style="1" customWidth="1"/>
    <col min="2" max="2" width="0.88671875" style="1" customWidth="1"/>
    <col min="3" max="3" width="14.44140625" style="1" customWidth="1"/>
    <col min="4" max="4" width="13.5546875" style="1" customWidth="1"/>
    <col min="5" max="5" width="2.5546875" style="1" customWidth="1"/>
    <col min="6" max="6" width="12.77734375" style="1" customWidth="1"/>
    <col min="7" max="7" width="4.6640625" style="1" customWidth="1"/>
    <col min="8" max="8" width="13" style="1" customWidth="1"/>
    <col min="9" max="9" width="4.77734375" style="1" customWidth="1"/>
    <col min="10" max="10" width="12.33203125" style="1" bestFit="1" customWidth="1"/>
    <col min="11" max="11" width="4.109375" style="1" bestFit="1" customWidth="1"/>
    <col min="12" max="12" width="11.44140625" style="49"/>
    <col min="13" max="13" width="4.88671875" style="1" bestFit="1" customWidth="1"/>
    <col min="14" max="14" width="11.44140625" style="1" customWidth="1"/>
    <col min="15" max="15" width="5.44140625" style="1" bestFit="1" customWidth="1"/>
    <col min="16" max="16" width="11.44140625" style="1"/>
    <col min="17" max="17" width="11.44140625" style="49"/>
    <col min="18" max="16384" width="11.44140625" style="1"/>
  </cols>
  <sheetData>
    <row r="1" spans="1:15" ht="22.5" x14ac:dyDescent="0.3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5" ht="20.25" x14ac:dyDescent="0.3">
      <c r="A2" s="99" t="s">
        <v>102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1:15" ht="18.75" x14ac:dyDescent="0.3">
      <c r="A3" s="100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</row>
    <row r="4" spans="1:15" x14ac:dyDescent="0.25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5" x14ac:dyDescent="0.25">
      <c r="A5" s="101" t="s">
        <v>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1:15" x14ac:dyDescent="0.25">
      <c r="A6" s="97">
        <v>44361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</row>
    <row r="7" spans="1:15" x14ac:dyDescent="0.25">
      <c r="A7" s="4"/>
      <c r="F7" s="64"/>
      <c r="H7" s="5"/>
      <c r="I7" s="5"/>
      <c r="J7" s="5"/>
      <c r="L7" s="64"/>
    </row>
    <row r="8" spans="1:15" x14ac:dyDescent="0.25">
      <c r="F8" s="68"/>
      <c r="J8" s="7"/>
      <c r="L8" s="65"/>
      <c r="N8" s="89"/>
    </row>
    <row r="9" spans="1:15" x14ac:dyDescent="0.25">
      <c r="F9" s="69" t="s">
        <v>93</v>
      </c>
      <c r="G9" s="68"/>
      <c r="H9" s="69" t="s">
        <v>94</v>
      </c>
      <c r="I9" s="68"/>
      <c r="J9" s="69" t="s">
        <v>96</v>
      </c>
      <c r="K9" s="68"/>
      <c r="L9" s="69" t="s">
        <v>98</v>
      </c>
      <c r="N9" s="5" t="s">
        <v>103</v>
      </c>
    </row>
    <row r="10" spans="1:15" x14ac:dyDescent="0.25">
      <c r="F10" s="10" t="s">
        <v>11</v>
      </c>
      <c r="G10" s="68"/>
      <c r="H10" s="10" t="s">
        <v>11</v>
      </c>
      <c r="I10" s="68"/>
      <c r="J10" s="10" t="s">
        <v>11</v>
      </c>
      <c r="K10" s="68"/>
      <c r="L10" s="96" t="s">
        <v>106</v>
      </c>
      <c r="N10" s="10" t="s">
        <v>12</v>
      </c>
    </row>
    <row r="11" spans="1:15" x14ac:dyDescent="0.25">
      <c r="C11" s="11" t="s">
        <v>13</v>
      </c>
      <c r="D11" s="11"/>
      <c r="F11" s="49"/>
      <c r="G11" s="68"/>
      <c r="H11" s="68"/>
      <c r="J11" s="68"/>
      <c r="L11" s="68"/>
      <c r="M11" s="1" t="s">
        <v>14</v>
      </c>
    </row>
    <row r="12" spans="1:15" x14ac:dyDescent="0.25">
      <c r="A12" s="12">
        <v>5700</v>
      </c>
      <c r="C12" s="13" t="s">
        <v>15</v>
      </c>
      <c r="D12" s="13"/>
      <c r="F12" s="17">
        <v>49946643</v>
      </c>
      <c r="G12" s="74">
        <f>+F12/F16</f>
        <v>0.48</v>
      </c>
      <c r="H12" s="17">
        <v>54599247</v>
      </c>
      <c r="I12" s="74">
        <f>+H12/H16</f>
        <v>0.51</v>
      </c>
      <c r="J12" s="17">
        <v>55351905</v>
      </c>
      <c r="K12" s="74">
        <f>+J12/J16</f>
        <v>0.46</v>
      </c>
      <c r="L12" s="17">
        <v>56525000</v>
      </c>
      <c r="M12" s="74">
        <f>+L12/L16</f>
        <v>0.46</v>
      </c>
      <c r="N12" s="17">
        <v>58067999</v>
      </c>
      <c r="O12" s="74">
        <f>+N12/N16</f>
        <v>0.48</v>
      </c>
    </row>
    <row r="13" spans="1:15" x14ac:dyDescent="0.25">
      <c r="A13" s="12">
        <v>5800</v>
      </c>
      <c r="C13" s="13" t="s">
        <v>16</v>
      </c>
      <c r="D13" s="13"/>
      <c r="F13" s="15">
        <v>52049435</v>
      </c>
      <c r="G13" s="74">
        <f>SUM(F13/F16)</f>
        <v>0.5</v>
      </c>
      <c r="H13" s="15">
        <v>50897675</v>
      </c>
      <c r="I13" s="74">
        <f>SUM(H13/H16)</f>
        <v>0.47</v>
      </c>
      <c r="J13" s="15">
        <v>64239002</v>
      </c>
      <c r="K13" s="74">
        <f>SUM(J13/J16)</f>
        <v>0.53</v>
      </c>
      <c r="L13" s="15">
        <v>63492285</v>
      </c>
      <c r="M13" s="74">
        <f>SUM(L13/L16)</f>
        <v>0.52</v>
      </c>
      <c r="N13" s="15">
        <v>61939498</v>
      </c>
      <c r="O13" s="74">
        <f>SUM(N13/N16)</f>
        <v>0.51</v>
      </c>
    </row>
    <row r="14" spans="1:15" x14ac:dyDescent="0.25">
      <c r="A14" s="12">
        <v>5900</v>
      </c>
      <c r="C14" s="13" t="s">
        <v>17</v>
      </c>
      <c r="D14" s="13"/>
      <c r="F14" s="20">
        <v>1427874</v>
      </c>
      <c r="G14" s="74">
        <f>SUM(F14/F16)</f>
        <v>0.01</v>
      </c>
      <c r="H14" s="20">
        <v>2370606</v>
      </c>
      <c r="I14" s="74">
        <f>SUM(H14/H16)</f>
        <v>0.02</v>
      </c>
      <c r="J14" s="20">
        <v>890689</v>
      </c>
      <c r="K14" s="74">
        <f>SUM(J14/J16)</f>
        <v>0.01</v>
      </c>
      <c r="L14" s="20">
        <v>1620000</v>
      </c>
      <c r="M14" s="74">
        <f>SUM(L14/L16)</f>
        <v>0.01</v>
      </c>
      <c r="N14" s="20">
        <v>1920000</v>
      </c>
      <c r="O14" s="74">
        <f>SUM(N14/N16)</f>
        <v>0.02</v>
      </c>
    </row>
    <row r="15" spans="1:15" x14ac:dyDescent="0.25">
      <c r="F15" s="14"/>
      <c r="H15" s="79"/>
      <c r="I15" s="14"/>
      <c r="J15" s="68"/>
      <c r="L15" s="68"/>
    </row>
    <row r="16" spans="1:15" x14ac:dyDescent="0.25">
      <c r="A16" s="22">
        <v>5030</v>
      </c>
      <c r="B16" s="4"/>
      <c r="C16" s="11" t="s">
        <v>18</v>
      </c>
      <c r="D16" s="11"/>
      <c r="E16" s="4"/>
      <c r="F16" s="23">
        <f>SUM(F12:F15)</f>
        <v>103423952</v>
      </c>
      <c r="H16" s="67">
        <f>SUM(H12:H15)</f>
        <v>107867528</v>
      </c>
      <c r="I16" s="26"/>
      <c r="J16" s="23">
        <f>SUM(J12:J15)</f>
        <v>120481596</v>
      </c>
      <c r="L16" s="23">
        <f>SUM(L12:L15)</f>
        <v>121637285</v>
      </c>
      <c r="N16" s="23">
        <f>SUM(N12:N15)</f>
        <v>121927497</v>
      </c>
    </row>
    <row r="17" spans="1:15" x14ac:dyDescent="0.25">
      <c r="C17" s="4"/>
      <c r="D17" s="4"/>
      <c r="F17" s="14"/>
      <c r="H17" s="79"/>
      <c r="I17" s="14"/>
      <c r="J17" s="68"/>
      <c r="L17" s="68"/>
    </row>
    <row r="18" spans="1:15" x14ac:dyDescent="0.25">
      <c r="C18" s="11" t="s">
        <v>19</v>
      </c>
      <c r="D18" s="11"/>
      <c r="F18" s="14"/>
      <c r="H18" s="79"/>
      <c r="I18" s="14"/>
      <c r="J18" s="68"/>
      <c r="L18" s="68"/>
    </row>
    <row r="19" spans="1:15" x14ac:dyDescent="0.25">
      <c r="A19" s="27" t="s">
        <v>20</v>
      </c>
      <c r="C19" s="66" t="s">
        <v>21</v>
      </c>
      <c r="D19" s="66"/>
      <c r="F19" s="72">
        <v>55684614</v>
      </c>
      <c r="G19" s="74">
        <f>SUM(F19/F40)</f>
        <v>0.6</v>
      </c>
      <c r="H19" s="72">
        <v>57562917</v>
      </c>
      <c r="I19" s="74">
        <f>SUM(H19/H40)</f>
        <v>0.6</v>
      </c>
      <c r="J19" s="72">
        <v>63725005</v>
      </c>
      <c r="K19" s="74">
        <f>SUM(J19/J40)</f>
        <v>0.6</v>
      </c>
      <c r="L19" s="72">
        <v>66560464</v>
      </c>
      <c r="M19" s="28">
        <f>SUM(L19/L40)</f>
        <v>0.59</v>
      </c>
      <c r="N19" s="14">
        <f>5454450+63115037+600000+105393</f>
        <v>69274880</v>
      </c>
      <c r="O19" s="74">
        <f>SUM(N19/N40)</f>
        <v>0.6</v>
      </c>
    </row>
    <row r="20" spans="1:15" x14ac:dyDescent="0.25">
      <c r="A20" s="27" t="s">
        <v>22</v>
      </c>
      <c r="B20" s="13" t="s">
        <v>14</v>
      </c>
      <c r="C20" s="66" t="s">
        <v>87</v>
      </c>
      <c r="D20" s="66"/>
      <c r="F20" s="72">
        <v>1166925</v>
      </c>
      <c r="G20" s="74">
        <f>SUM(F20/F40)</f>
        <v>0.01</v>
      </c>
      <c r="H20" s="72">
        <v>1172134</v>
      </c>
      <c r="I20" s="74">
        <f>SUM(H20/H40)</f>
        <v>0.01</v>
      </c>
      <c r="J20" s="72">
        <v>1265805</v>
      </c>
      <c r="K20" s="74">
        <f>SUM(J20/J40)</f>
        <v>0.01</v>
      </c>
      <c r="L20" s="72">
        <v>1256669</v>
      </c>
      <c r="M20" s="74">
        <f>SUM(L20/L40)</f>
        <v>0.01</v>
      </c>
      <c r="N20" s="14">
        <f>185059+1128725+369</f>
        <v>1314153</v>
      </c>
      <c r="O20" s="74">
        <f>SUM(N20/N40)</f>
        <v>0.01</v>
      </c>
    </row>
    <row r="21" spans="1:15" x14ac:dyDescent="0.25">
      <c r="A21" s="27" t="s">
        <v>24</v>
      </c>
      <c r="B21" s="13" t="s">
        <v>14</v>
      </c>
      <c r="C21" s="66" t="s">
        <v>88</v>
      </c>
      <c r="D21" s="66"/>
      <c r="F21" s="72">
        <v>1490989</v>
      </c>
      <c r="G21" s="74">
        <f>SUM(F21/F40)</f>
        <v>0.02</v>
      </c>
      <c r="H21" s="72">
        <v>1634007</v>
      </c>
      <c r="I21" s="74">
        <f>SUM(H21/H40)</f>
        <v>0.02</v>
      </c>
      <c r="J21" s="72">
        <v>1556819</v>
      </c>
      <c r="K21" s="74">
        <f>SUM(J21/J40)</f>
        <v>0.01</v>
      </c>
      <c r="L21" s="72">
        <v>1496601</v>
      </c>
      <c r="M21" s="74">
        <f>SUM(L21/L40)</f>
        <v>0.01</v>
      </c>
      <c r="N21" s="14">
        <f>488259+1254303</f>
        <v>1742562</v>
      </c>
      <c r="O21" s="74">
        <f>SUM(N21/N40)</f>
        <v>0.02</v>
      </c>
    </row>
    <row r="22" spans="1:15" x14ac:dyDescent="0.25">
      <c r="A22" s="27" t="s">
        <v>26</v>
      </c>
      <c r="C22" s="66" t="s">
        <v>27</v>
      </c>
      <c r="D22" s="66"/>
      <c r="F22" s="72">
        <v>1842099</v>
      </c>
      <c r="G22" s="74">
        <f>SUM(F22/F40)</f>
        <v>0.02</v>
      </c>
      <c r="H22" s="72">
        <v>1669182</v>
      </c>
      <c r="I22" s="74">
        <f>SUM(H22/H40)</f>
        <v>0.02</v>
      </c>
      <c r="J22" s="72">
        <v>1655224</v>
      </c>
      <c r="K22" s="74">
        <f>SUM(J22/J40)</f>
        <v>0.02</v>
      </c>
      <c r="L22" s="72">
        <v>1637397</v>
      </c>
      <c r="M22" s="74">
        <f>SUM(L22/L40)</f>
        <v>0.01</v>
      </c>
      <c r="N22" s="14">
        <f>144724+1674000</f>
        <v>1818724</v>
      </c>
      <c r="O22" s="74">
        <f>SUM(N22/N40)</f>
        <v>0.02</v>
      </c>
    </row>
    <row r="23" spans="1:15" x14ac:dyDescent="0.25">
      <c r="A23" s="27" t="s">
        <v>28</v>
      </c>
      <c r="C23" s="66" t="s">
        <v>29</v>
      </c>
      <c r="D23" s="66"/>
      <c r="F23" s="72">
        <v>5910006</v>
      </c>
      <c r="G23" s="74">
        <f>SUM(F23/F40)</f>
        <v>0.06</v>
      </c>
      <c r="H23" s="72">
        <v>6254815</v>
      </c>
      <c r="I23" s="74">
        <f>SUM(H23/H40)</f>
        <v>0.06</v>
      </c>
      <c r="J23" s="72">
        <v>6977445</v>
      </c>
      <c r="K23" s="74">
        <f>SUM(J23/J40)</f>
        <v>7.0000000000000007E-2</v>
      </c>
      <c r="L23" s="72">
        <v>6682144</v>
      </c>
      <c r="M23" s="74">
        <f>SUM(L23/L40)</f>
        <v>0.06</v>
      </c>
      <c r="N23" s="14">
        <f>156513+5709148+4380</f>
        <v>5870041</v>
      </c>
      <c r="O23" s="74">
        <f>SUM(N23/N40)</f>
        <v>0.05</v>
      </c>
    </row>
    <row r="24" spans="1:15" x14ac:dyDescent="0.25">
      <c r="A24" s="27" t="s">
        <v>30</v>
      </c>
      <c r="C24" s="66" t="s">
        <v>86</v>
      </c>
      <c r="D24" s="66"/>
      <c r="F24" s="72">
        <v>3664525</v>
      </c>
      <c r="G24" s="74">
        <f>SUM(F24/F40)</f>
        <v>0.04</v>
      </c>
      <c r="H24" s="72">
        <v>4116154</v>
      </c>
      <c r="I24" s="74">
        <f>SUM(H24/H40)</f>
        <v>0.04</v>
      </c>
      <c r="J24" s="72">
        <v>4087369</v>
      </c>
      <c r="K24" s="74">
        <f>SUM(J24/J40)</f>
        <v>0.04</v>
      </c>
      <c r="L24" s="72">
        <v>5163979</v>
      </c>
      <c r="M24" s="74">
        <f>SUM(L24/L40)</f>
        <v>0.05</v>
      </c>
      <c r="N24" s="14">
        <f>275600+5176165</f>
        <v>5451765</v>
      </c>
      <c r="O24" s="74">
        <f>SUM(N24/N40)</f>
        <v>0.05</v>
      </c>
    </row>
    <row r="25" spans="1:15" x14ac:dyDescent="0.25">
      <c r="A25" s="27" t="s">
        <v>32</v>
      </c>
      <c r="C25" s="66" t="s">
        <v>33</v>
      </c>
      <c r="D25" s="66"/>
      <c r="F25" s="72">
        <v>102198</v>
      </c>
      <c r="G25" s="74">
        <f>SUM(F25/F40)</f>
        <v>0</v>
      </c>
      <c r="H25" s="72">
        <v>104419</v>
      </c>
      <c r="I25" s="74">
        <f>SUM(H25/H40)</f>
        <v>0</v>
      </c>
      <c r="J25" s="72">
        <v>172147</v>
      </c>
      <c r="K25" s="74">
        <f>SUM(J25/J40)</f>
        <v>0</v>
      </c>
      <c r="L25" s="72">
        <v>180276</v>
      </c>
      <c r="M25" s="74">
        <f>SUM(L25/L40)</f>
        <v>0</v>
      </c>
      <c r="N25" s="14">
        <f>3545+181722</f>
        <v>185267</v>
      </c>
      <c r="O25" s="74">
        <f>SUM(N25/N40)</f>
        <v>0</v>
      </c>
    </row>
    <row r="26" spans="1:15" x14ac:dyDescent="0.25">
      <c r="A26" s="27" t="s">
        <v>34</v>
      </c>
      <c r="C26" s="66" t="s">
        <v>35</v>
      </c>
      <c r="D26" s="66"/>
      <c r="F26" s="72">
        <v>1149067</v>
      </c>
      <c r="G26" s="74">
        <f>SUM(F26/F40)</f>
        <v>0.01</v>
      </c>
      <c r="H26" s="72">
        <v>1230636</v>
      </c>
      <c r="I26" s="74">
        <f>SUM(H26/H40)</f>
        <v>0.01</v>
      </c>
      <c r="J26" s="72">
        <v>1400285</v>
      </c>
      <c r="K26" s="74">
        <f>SUM(J26/J40)</f>
        <v>0.01</v>
      </c>
      <c r="L26" s="72">
        <v>1712854</v>
      </c>
      <c r="M26" s="74">
        <f>SUM(L26/L40)</f>
        <v>0.02</v>
      </c>
      <c r="N26" s="14">
        <f>113631+1520138+365</f>
        <v>1634134</v>
      </c>
      <c r="O26" s="74">
        <f>SUM(N26/N40)</f>
        <v>0.01</v>
      </c>
    </row>
    <row r="27" spans="1:15" x14ac:dyDescent="0.25">
      <c r="A27" s="27" t="s">
        <v>36</v>
      </c>
      <c r="C27" s="66" t="s">
        <v>37</v>
      </c>
      <c r="D27" s="66"/>
      <c r="F27" s="72">
        <v>3082676</v>
      </c>
      <c r="G27" s="74">
        <f>SUM(F27/F40)</f>
        <v>0.03</v>
      </c>
      <c r="H27" s="72">
        <v>3065297</v>
      </c>
      <c r="I27" s="74">
        <f>SUM(H27/H40)</f>
        <v>0.03</v>
      </c>
      <c r="J27" s="72">
        <v>2894233</v>
      </c>
      <c r="K27" s="74">
        <f>SUM(J27/J40)</f>
        <v>0.03</v>
      </c>
      <c r="L27" s="72">
        <v>3162868</v>
      </c>
      <c r="M27" s="74">
        <f>SUM(L27/L40)</f>
        <v>0.03</v>
      </c>
      <c r="N27" s="14">
        <f>3296000+59838</f>
        <v>3355838</v>
      </c>
      <c r="O27" s="74">
        <f>SUM(N27/N40)</f>
        <v>0.03</v>
      </c>
    </row>
    <row r="28" spans="1:15" x14ac:dyDescent="0.25">
      <c r="A28" s="27" t="s">
        <v>38</v>
      </c>
      <c r="B28" s="13" t="s">
        <v>14</v>
      </c>
      <c r="C28" s="66" t="s">
        <v>39</v>
      </c>
      <c r="D28" s="66"/>
      <c r="F28" s="72">
        <v>17346</v>
      </c>
      <c r="G28" s="74">
        <f>SUM(F28/F40)</f>
        <v>0</v>
      </c>
      <c r="H28" s="72">
        <v>67426</v>
      </c>
      <c r="I28" s="74">
        <f>SUM(H28/H40)</f>
        <v>0</v>
      </c>
      <c r="J28" s="72">
        <v>74647</v>
      </c>
      <c r="K28" s="74">
        <f>SUM(J28/J40)</f>
        <v>0</v>
      </c>
      <c r="L28" s="72">
        <v>145000</v>
      </c>
      <c r="M28" s="74">
        <f>SUM(L28/L40)</f>
        <v>0</v>
      </c>
      <c r="N28" s="14">
        <v>100000</v>
      </c>
      <c r="O28" s="74">
        <f>SUM(N28/N40)</f>
        <v>0</v>
      </c>
    </row>
    <row r="29" spans="1:15" x14ac:dyDescent="0.25">
      <c r="A29" s="27" t="s">
        <v>40</v>
      </c>
      <c r="C29" s="66" t="s">
        <v>41</v>
      </c>
      <c r="D29" s="66"/>
      <c r="F29" s="72">
        <v>3657304</v>
      </c>
      <c r="G29" s="74">
        <f>SUM(F29/F40)</f>
        <v>0.04</v>
      </c>
      <c r="H29" s="72">
        <v>3243564</v>
      </c>
      <c r="I29" s="74">
        <f>SUM(H29/H40)</f>
        <v>0.03</v>
      </c>
      <c r="J29" s="72">
        <v>3512890</v>
      </c>
      <c r="K29" s="74">
        <f>SUM(J29/J40)</f>
        <v>0.03</v>
      </c>
      <c r="L29" s="72">
        <v>3843869</v>
      </c>
      <c r="M29" s="74">
        <f>SUM(L29/L40)</f>
        <v>0.03</v>
      </c>
      <c r="N29" s="14">
        <f>2930778+959433+26931</f>
        <v>3917142</v>
      </c>
      <c r="O29" s="74">
        <f>SUM(N29/N40)</f>
        <v>0.03</v>
      </c>
    </row>
    <row r="30" spans="1:15" x14ac:dyDescent="0.25">
      <c r="A30" s="27" t="s">
        <v>42</v>
      </c>
      <c r="C30" s="66" t="s">
        <v>43</v>
      </c>
      <c r="D30" s="66"/>
      <c r="F30" s="72">
        <v>2643583</v>
      </c>
      <c r="G30" s="74">
        <f>SUM(F30/F40)</f>
        <v>0.03</v>
      </c>
      <c r="H30" s="72">
        <v>2781770</v>
      </c>
      <c r="I30" s="74">
        <f>SUM(H30/H40)</f>
        <v>0.03</v>
      </c>
      <c r="J30" s="72">
        <v>3063222</v>
      </c>
      <c r="K30" s="74">
        <f>SUM(J30/J40)</f>
        <v>0.03</v>
      </c>
      <c r="L30" s="72">
        <v>2967796</v>
      </c>
      <c r="M30" s="74">
        <f>SUM(L30/L40)</f>
        <v>0.03</v>
      </c>
      <c r="N30" s="14">
        <f>1007208+2192588</f>
        <v>3199796</v>
      </c>
      <c r="O30" s="74">
        <f>SUM(N30/N40)</f>
        <v>0.03</v>
      </c>
    </row>
    <row r="31" spans="1:15" x14ac:dyDescent="0.25">
      <c r="A31" s="27" t="s">
        <v>44</v>
      </c>
      <c r="C31" s="66" t="s">
        <v>45</v>
      </c>
      <c r="D31" s="66"/>
      <c r="F31" s="72">
        <v>8578396</v>
      </c>
      <c r="G31" s="74">
        <f>SUM(F31/F40)</f>
        <v>0.09</v>
      </c>
      <c r="H31" s="72">
        <v>9217177</v>
      </c>
      <c r="I31" s="74">
        <f>SUM(H31/H40)</f>
        <v>0.1</v>
      </c>
      <c r="J31" s="72">
        <v>10427512</v>
      </c>
      <c r="K31" s="74">
        <f>SUM(J31/J40)</f>
        <v>0.1</v>
      </c>
      <c r="L31" s="72">
        <v>12123576</v>
      </c>
      <c r="M31" s="74">
        <f>SUM(L31/L40)</f>
        <v>0.11</v>
      </c>
      <c r="N31" s="14">
        <f>5727059+5716141+89103+172170</f>
        <v>11704473</v>
      </c>
      <c r="O31" s="74">
        <f>SUM(N31/N40)</f>
        <v>0.1</v>
      </c>
    </row>
    <row r="32" spans="1:15" x14ac:dyDescent="0.25">
      <c r="A32" s="27" t="s">
        <v>46</v>
      </c>
      <c r="C32" s="66" t="s">
        <v>47</v>
      </c>
      <c r="D32" s="66"/>
      <c r="F32" s="72">
        <v>381888</v>
      </c>
      <c r="G32" s="74">
        <f>SUM(F32/F40)</f>
        <v>0</v>
      </c>
      <c r="H32" s="92">
        <v>562808</v>
      </c>
      <c r="I32" s="74">
        <f>SUM(H32/H40)</f>
        <v>0.01</v>
      </c>
      <c r="J32" s="92">
        <v>621661</v>
      </c>
      <c r="K32" s="74">
        <f>SUM(J32/J40)</f>
        <v>0.01</v>
      </c>
      <c r="L32" s="92">
        <v>889702</v>
      </c>
      <c r="M32" s="74">
        <f>SUM(L32/L40)</f>
        <v>0.01</v>
      </c>
      <c r="N32" s="14">
        <v>969742</v>
      </c>
      <c r="O32" s="74">
        <f>SUM(N32/N40)</f>
        <v>0.01</v>
      </c>
    </row>
    <row r="33" spans="1:17" x14ac:dyDescent="0.25">
      <c r="A33" s="27" t="s">
        <v>48</v>
      </c>
      <c r="B33" s="13" t="s">
        <v>14</v>
      </c>
      <c r="C33" s="66" t="s">
        <v>49</v>
      </c>
      <c r="D33" s="66"/>
      <c r="F33" s="72">
        <v>2462969</v>
      </c>
      <c r="G33" s="74">
        <f>SUM(F33/F40)</f>
        <v>0.03</v>
      </c>
      <c r="H33" s="79">
        <v>2420182</v>
      </c>
      <c r="I33" s="74">
        <f>SUM(H33/H40)</f>
        <v>0.03</v>
      </c>
      <c r="J33" s="79">
        <v>3085558</v>
      </c>
      <c r="K33" s="74">
        <f>SUM(J33/J40)</f>
        <v>0.03</v>
      </c>
      <c r="L33" s="79">
        <v>2982169</v>
      </c>
      <c r="M33" s="74">
        <f>SUM(L33/L40)</f>
        <v>0.03</v>
      </c>
      <c r="N33" s="14">
        <f>1847059+1313368+25939</f>
        <v>3186366</v>
      </c>
      <c r="O33" s="74">
        <f>SUM(N33/N40)</f>
        <v>0.03</v>
      </c>
    </row>
    <row r="34" spans="1:17" x14ac:dyDescent="0.25">
      <c r="A34" s="27" t="s">
        <v>50</v>
      </c>
      <c r="B34" s="13" t="s">
        <v>14</v>
      </c>
      <c r="C34" s="66" t="s">
        <v>51</v>
      </c>
      <c r="D34" s="66"/>
      <c r="F34" s="72">
        <v>37755</v>
      </c>
      <c r="G34" s="74">
        <f>SUM(F34/F40)</f>
        <v>0</v>
      </c>
      <c r="H34" s="79">
        <v>34700</v>
      </c>
      <c r="I34" s="74">
        <f>SUM(H34/H40)</f>
        <v>0</v>
      </c>
      <c r="J34" s="79">
        <v>63263</v>
      </c>
      <c r="K34" s="74">
        <f>SUM(J34/J40)</f>
        <v>0</v>
      </c>
      <c r="L34" s="79">
        <v>141057</v>
      </c>
      <c r="M34" s="74">
        <f>SUM(L34/L40)</f>
        <v>0</v>
      </c>
      <c r="N34" s="14">
        <f>9111+144665</f>
        <v>153776</v>
      </c>
      <c r="O34" s="74">
        <f>SUM(N34/N40)</f>
        <v>0</v>
      </c>
    </row>
    <row r="35" spans="1:17" x14ac:dyDescent="0.25">
      <c r="A35" s="27" t="s">
        <v>52</v>
      </c>
      <c r="B35" s="13" t="s">
        <v>14</v>
      </c>
      <c r="C35" s="66" t="s">
        <v>53</v>
      </c>
      <c r="D35" s="66"/>
      <c r="F35" s="72">
        <v>0</v>
      </c>
      <c r="G35" s="74">
        <f>SUM(F35/F40)</f>
        <v>0</v>
      </c>
      <c r="H35" s="72">
        <v>0</v>
      </c>
      <c r="I35" s="74">
        <f>SUM(H35/H40)</f>
        <v>0</v>
      </c>
      <c r="J35" s="72">
        <v>112322</v>
      </c>
      <c r="K35" s="74">
        <f>SUM(J35/J40)</f>
        <v>0</v>
      </c>
      <c r="L35" s="72">
        <v>112408</v>
      </c>
      <c r="M35" s="74">
        <f>SUM(L35/L40)</f>
        <v>0</v>
      </c>
      <c r="N35" s="14">
        <v>112408</v>
      </c>
      <c r="O35" s="74">
        <f>SUM(N35/N40)</f>
        <v>0</v>
      </c>
    </row>
    <row r="36" spans="1:17" x14ac:dyDescent="0.25">
      <c r="A36" s="27" t="s">
        <v>54</v>
      </c>
      <c r="B36" s="13" t="s">
        <v>14</v>
      </c>
      <c r="C36" s="66" t="s">
        <v>55</v>
      </c>
      <c r="D36" s="66"/>
      <c r="F36" s="79">
        <v>0</v>
      </c>
      <c r="G36" s="74">
        <f>SUM(F36/F40)</f>
        <v>0</v>
      </c>
      <c r="H36" s="79">
        <v>503374</v>
      </c>
      <c r="I36" s="74">
        <f>SUM(H36/H40)</f>
        <v>0.01</v>
      </c>
      <c r="J36" s="79">
        <v>545147</v>
      </c>
      <c r="K36" s="74">
        <f>SUM(J36/J40)</f>
        <v>0.01</v>
      </c>
      <c r="L36" s="79">
        <v>0</v>
      </c>
      <c r="M36" s="74">
        <f>SUM(L36/L40)</f>
        <v>0</v>
      </c>
      <c r="N36" s="79">
        <v>0</v>
      </c>
      <c r="O36" s="74">
        <f>SUM(N36/N40)</f>
        <v>0</v>
      </c>
    </row>
    <row r="37" spans="1:17" x14ac:dyDescent="0.25">
      <c r="A37" s="29" t="s">
        <v>58</v>
      </c>
      <c r="B37" s="13" t="s">
        <v>14</v>
      </c>
      <c r="C37" s="66" t="s">
        <v>89</v>
      </c>
      <c r="D37" s="66"/>
      <c r="F37" s="72">
        <v>0</v>
      </c>
      <c r="G37" s="74">
        <f>SUM(F37/F40)</f>
        <v>0</v>
      </c>
      <c r="H37" s="72">
        <v>2322</v>
      </c>
      <c r="I37" s="74">
        <f>SUM(H37/H40)</f>
        <v>0</v>
      </c>
      <c r="J37" s="72">
        <v>0</v>
      </c>
      <c r="K37" s="74">
        <f>SUM(J37/J40)</f>
        <v>0</v>
      </c>
      <c r="L37" s="72">
        <v>3500</v>
      </c>
      <c r="M37" s="74">
        <f>SUM(L37/L40)</f>
        <v>0</v>
      </c>
      <c r="N37" s="70">
        <v>3500</v>
      </c>
      <c r="O37" s="74">
        <f>SUM(N37/N40)</f>
        <v>0</v>
      </c>
    </row>
    <row r="38" spans="1:17" x14ac:dyDescent="0.25">
      <c r="A38" s="29" t="s">
        <v>59</v>
      </c>
      <c r="B38" s="13" t="s">
        <v>14</v>
      </c>
      <c r="C38" s="66" t="s">
        <v>85</v>
      </c>
      <c r="D38" s="66"/>
      <c r="F38" s="73">
        <v>702052</v>
      </c>
      <c r="G38" s="74">
        <f>SUM(F38/F40)</f>
        <v>0.01</v>
      </c>
      <c r="H38" s="73">
        <v>771182</v>
      </c>
      <c r="I38" s="74">
        <f>SUM(H38/H40)</f>
        <v>0.01</v>
      </c>
      <c r="J38" s="73">
        <v>794109</v>
      </c>
      <c r="K38" s="74">
        <f>SUM(J38/J40)</f>
        <v>0.01</v>
      </c>
      <c r="L38" s="73">
        <v>822882</v>
      </c>
      <c r="M38" s="74">
        <f>SUM(L38/L40)</f>
        <v>0.01</v>
      </c>
      <c r="N38" s="73">
        <f>822882+50000</f>
        <v>872882</v>
      </c>
      <c r="O38" s="74">
        <f>SUM(N38/N40)</f>
        <v>0.01</v>
      </c>
    </row>
    <row r="39" spans="1:17" x14ac:dyDescent="0.25">
      <c r="F39" s="31"/>
      <c r="H39" s="31"/>
      <c r="I39" s="21"/>
      <c r="J39" s="79"/>
      <c r="L39" s="79"/>
    </row>
    <row r="40" spans="1:17" x14ac:dyDescent="0.25">
      <c r="A40" s="32">
        <v>6050</v>
      </c>
      <c r="B40" s="4"/>
      <c r="C40" s="11" t="s">
        <v>60</v>
      </c>
      <c r="D40" s="11"/>
      <c r="E40" s="4"/>
      <c r="F40" s="33">
        <f>SUM(F19:F39)</f>
        <v>92574392</v>
      </c>
      <c r="H40" s="33">
        <f>SUM(H19:H39)</f>
        <v>96414066</v>
      </c>
      <c r="I40" s="34"/>
      <c r="J40" s="67">
        <f>SUM(J19:J39)</f>
        <v>106034663</v>
      </c>
      <c r="K40" s="34"/>
      <c r="L40" s="67">
        <f>SUM(L19:L39)</f>
        <v>111885211</v>
      </c>
      <c r="M40" s="87"/>
      <c r="N40" s="71">
        <f>SUM(N19:N39)</f>
        <v>114867449</v>
      </c>
    </row>
    <row r="41" spans="1:17" x14ac:dyDescent="0.25">
      <c r="A41" s="4"/>
      <c r="B41" s="4"/>
      <c r="C41" s="4"/>
      <c r="D41" s="4"/>
      <c r="E41" s="4"/>
      <c r="F41" s="24"/>
      <c r="H41" s="24"/>
      <c r="I41" s="24"/>
      <c r="J41" s="79"/>
      <c r="L41" s="79"/>
    </row>
    <row r="42" spans="1:17" x14ac:dyDescent="0.25">
      <c r="A42" s="27" t="s">
        <v>61</v>
      </c>
      <c r="C42" s="13" t="s">
        <v>62</v>
      </c>
      <c r="F42" s="14"/>
      <c r="H42" s="14"/>
      <c r="I42" s="14"/>
      <c r="J42" s="79"/>
      <c r="K42" s="16"/>
      <c r="L42" s="79"/>
    </row>
    <row r="43" spans="1:17" x14ac:dyDescent="0.25">
      <c r="C43" s="1" t="s">
        <v>63</v>
      </c>
      <c r="D43" s="13"/>
      <c r="F43" s="35">
        <f>+F16-F40</f>
        <v>10849560</v>
      </c>
      <c r="H43" s="35">
        <f>+H16-H40</f>
        <v>11453462</v>
      </c>
      <c r="I43" s="36"/>
      <c r="J43" s="80">
        <f>+J16-J40</f>
        <v>14446933</v>
      </c>
      <c r="L43" s="80">
        <f>+L16-L40</f>
        <v>9752074</v>
      </c>
      <c r="N43" s="80">
        <f>+N16-N40</f>
        <v>7060048</v>
      </c>
    </row>
    <row r="44" spans="1:17" x14ac:dyDescent="0.25">
      <c r="F44" s="14"/>
      <c r="H44" s="14"/>
      <c r="I44" s="14"/>
      <c r="J44" s="79"/>
      <c r="L44" s="79"/>
    </row>
    <row r="45" spans="1:17" s="68" customFormat="1" x14ac:dyDescent="0.25">
      <c r="A45" s="27">
        <v>7913</v>
      </c>
      <c r="C45" s="13" t="s">
        <v>100</v>
      </c>
      <c r="D45" s="13"/>
      <c r="F45" s="15"/>
      <c r="H45" s="15"/>
      <c r="J45" s="15">
        <v>545147</v>
      </c>
      <c r="L45" s="15">
        <v>0</v>
      </c>
      <c r="N45" s="15">
        <v>0</v>
      </c>
      <c r="Q45" s="49"/>
    </row>
    <row r="46" spans="1:17" x14ac:dyDescent="0.25">
      <c r="A46" s="27" t="s">
        <v>66</v>
      </c>
      <c r="C46" s="13" t="s">
        <v>67</v>
      </c>
      <c r="D46" s="13"/>
      <c r="F46" s="93">
        <v>-8519602</v>
      </c>
      <c r="G46" s="56"/>
      <c r="H46" s="36">
        <v>-8867661</v>
      </c>
      <c r="I46" s="56"/>
      <c r="J46" s="36"/>
      <c r="K46" s="56"/>
      <c r="L46" s="36">
        <v>-2737257</v>
      </c>
      <c r="M46" s="56"/>
      <c r="N46" s="36">
        <v>0</v>
      </c>
    </row>
    <row r="47" spans="1:17" x14ac:dyDescent="0.25">
      <c r="A47" s="1">
        <v>8911</v>
      </c>
      <c r="C47" s="1" t="s">
        <v>101</v>
      </c>
      <c r="F47" s="18"/>
      <c r="H47" s="18"/>
      <c r="I47" s="14"/>
      <c r="J47" s="80">
        <v>-6937298</v>
      </c>
      <c r="L47" s="80">
        <v>-7014817</v>
      </c>
      <c r="N47" s="80">
        <v>-7000000</v>
      </c>
    </row>
    <row r="48" spans="1:17" s="68" customFormat="1" x14ac:dyDescent="0.25">
      <c r="F48" s="14"/>
      <c r="H48" s="14"/>
      <c r="I48" s="14"/>
      <c r="J48" s="79"/>
      <c r="L48" s="79"/>
      <c r="Q48" s="49"/>
    </row>
    <row r="49" spans="1:17" x14ac:dyDescent="0.25">
      <c r="C49" s="13" t="s">
        <v>68</v>
      </c>
      <c r="F49" s="14"/>
      <c r="H49" s="14"/>
      <c r="I49" s="14"/>
      <c r="J49" s="79"/>
      <c r="L49" s="79"/>
    </row>
    <row r="50" spans="1:17" x14ac:dyDescent="0.25">
      <c r="A50" s="27"/>
      <c r="C50" s="13" t="s">
        <v>69</v>
      </c>
      <c r="D50" s="13"/>
      <c r="F50" s="18">
        <f>SUM(F45:F46)</f>
        <v>-8519602</v>
      </c>
      <c r="H50" s="18">
        <f>SUM(H45:H46)</f>
        <v>-8867661</v>
      </c>
      <c r="I50" s="21"/>
      <c r="J50" s="18">
        <f>SUM(J45:J47)</f>
        <v>-6392151</v>
      </c>
      <c r="L50" s="18">
        <f>SUM(L45:L47)</f>
        <v>-9752074</v>
      </c>
      <c r="N50" s="18">
        <f>SUM(N45:N47)</f>
        <v>-7000000</v>
      </c>
    </row>
    <row r="51" spans="1:17" x14ac:dyDescent="0.25">
      <c r="F51" s="14"/>
      <c r="H51" s="14"/>
      <c r="I51" s="14"/>
      <c r="J51" s="79"/>
      <c r="L51" s="79"/>
    </row>
    <row r="52" spans="1:17" x14ac:dyDescent="0.25">
      <c r="A52" s="1">
        <v>1200</v>
      </c>
      <c r="C52" s="1" t="s">
        <v>70</v>
      </c>
      <c r="F52" s="14"/>
      <c r="H52" s="14"/>
      <c r="I52" s="14"/>
      <c r="J52" s="79"/>
      <c r="L52" s="79"/>
    </row>
    <row r="53" spans="1:17" x14ac:dyDescent="0.25">
      <c r="C53" s="1" t="s">
        <v>71</v>
      </c>
      <c r="D53" s="13"/>
      <c r="F53" s="79">
        <f>F43+F50</f>
        <v>2329958</v>
      </c>
      <c r="H53" s="79">
        <f>H43+H50</f>
        <v>2585801</v>
      </c>
      <c r="I53" s="14"/>
      <c r="J53" s="79">
        <f>J43+J50</f>
        <v>8054782</v>
      </c>
      <c r="L53" s="79">
        <f>L43+L50</f>
        <v>0</v>
      </c>
      <c r="N53" s="72">
        <f>N43+N50</f>
        <v>60048</v>
      </c>
    </row>
    <row r="54" spans="1:17" x14ac:dyDescent="0.25">
      <c r="D54" s="13"/>
      <c r="F54" s="37"/>
      <c r="H54" s="14"/>
      <c r="I54" s="14"/>
      <c r="J54" s="79"/>
      <c r="L54" s="79"/>
    </row>
    <row r="55" spans="1:17" x14ac:dyDescent="0.25">
      <c r="A55" s="32" t="s">
        <v>72</v>
      </c>
      <c r="B55" s="4"/>
      <c r="C55" s="11" t="s">
        <v>73</v>
      </c>
      <c r="D55" s="11"/>
      <c r="E55" s="4"/>
      <c r="F55" s="24">
        <v>23252166</v>
      </c>
      <c r="G55" s="24"/>
      <c r="H55" s="81">
        <f>SUM(F57)</f>
        <v>25582124</v>
      </c>
      <c r="I55" s="4"/>
      <c r="J55" s="77">
        <f>+H57</f>
        <v>28167925</v>
      </c>
      <c r="K55" s="4"/>
      <c r="L55" s="77">
        <f>+J57</f>
        <v>36222707</v>
      </c>
      <c r="M55" s="4"/>
      <c r="N55" s="77">
        <f>+L57</f>
        <v>36222707</v>
      </c>
    </row>
    <row r="56" spans="1:17" x14ac:dyDescent="0.25">
      <c r="F56" s="14"/>
      <c r="H56" s="14"/>
      <c r="I56" s="14"/>
      <c r="J56" s="79"/>
      <c r="L56" s="79"/>
    </row>
    <row r="57" spans="1:17" ht="16.5" thickBot="1" x14ac:dyDescent="0.3">
      <c r="A57" s="32" t="s">
        <v>72</v>
      </c>
      <c r="B57" s="4"/>
      <c r="C57" s="11" t="s">
        <v>75</v>
      </c>
      <c r="D57" s="11"/>
      <c r="E57" s="4"/>
      <c r="F57" s="39">
        <f>SUM(F53:F55)</f>
        <v>25582124</v>
      </c>
      <c r="H57" s="39">
        <f>SUM(H53:H55)</f>
        <v>28167925</v>
      </c>
      <c r="I57" s="26"/>
      <c r="J57" s="82">
        <f>SUM(J53:J55)</f>
        <v>36222707</v>
      </c>
      <c r="L57" s="82">
        <f>SUM(L53:L55)</f>
        <v>36222707</v>
      </c>
      <c r="N57" s="82">
        <f>SUM(N53:N55)</f>
        <v>36282755</v>
      </c>
    </row>
    <row r="58" spans="1:17" ht="16.5" thickTop="1" x14ac:dyDescent="0.25">
      <c r="A58" s="32"/>
      <c r="B58" s="4"/>
      <c r="C58" s="11"/>
      <c r="D58" s="11"/>
      <c r="E58" s="4"/>
      <c r="F58" s="26"/>
      <c r="H58" s="26"/>
      <c r="I58" s="26"/>
      <c r="J58" s="26"/>
      <c r="L58" s="83"/>
    </row>
    <row r="59" spans="1:17" hidden="1" x14ac:dyDescent="0.25">
      <c r="A59" s="32"/>
      <c r="B59" s="4"/>
      <c r="C59" s="11" t="s">
        <v>91</v>
      </c>
      <c r="D59" s="11"/>
      <c r="E59" s="4"/>
      <c r="F59" s="41">
        <f>32405+95438</f>
        <v>127843</v>
      </c>
      <c r="G59" s="4"/>
      <c r="H59" s="41">
        <f>17761+104402</f>
        <v>122163</v>
      </c>
      <c r="I59" s="41"/>
      <c r="J59" s="43">
        <v>226556</v>
      </c>
      <c r="K59" s="42"/>
      <c r="L59" s="84"/>
      <c r="M59" s="42"/>
      <c r="N59" s="75"/>
    </row>
    <row r="60" spans="1:17" s="4" customFormat="1" hidden="1" x14ac:dyDescent="0.25">
      <c r="A60" s="32"/>
      <c r="C60" s="11" t="s">
        <v>90</v>
      </c>
      <c r="D60" s="11"/>
      <c r="F60" s="41">
        <v>11000000</v>
      </c>
      <c r="H60" s="41">
        <v>13874622</v>
      </c>
      <c r="I60" s="41"/>
      <c r="J60" s="43">
        <v>99806</v>
      </c>
      <c r="K60" s="42"/>
      <c r="L60" s="84"/>
      <c r="M60" s="42"/>
      <c r="N60" s="75"/>
      <c r="Q60" s="46"/>
    </row>
    <row r="61" spans="1:17" s="4" customFormat="1" hidden="1" x14ac:dyDescent="0.25">
      <c r="A61" s="32"/>
      <c r="C61" s="11" t="s">
        <v>76</v>
      </c>
      <c r="D61" s="11"/>
      <c r="F61" s="44">
        <v>17042051</v>
      </c>
      <c r="H61" s="44">
        <v>14707187</v>
      </c>
      <c r="I61" s="41"/>
      <c r="J61" s="45">
        <v>20112493</v>
      </c>
      <c r="K61" s="42"/>
      <c r="L61" s="85"/>
      <c r="M61" s="42"/>
      <c r="N61" s="76"/>
      <c r="Q61" s="46"/>
    </row>
    <row r="62" spans="1:17" s="4" customFormat="1" ht="16.5" hidden="1" thickBot="1" x14ac:dyDescent="0.3">
      <c r="A62" s="46"/>
      <c r="B62" s="46"/>
      <c r="F62" s="48">
        <f>SUM(F59:F61)</f>
        <v>28169894</v>
      </c>
      <c r="H62" s="48">
        <f>SUM(H59:H61)</f>
        <v>28703972</v>
      </c>
      <c r="I62" s="42"/>
      <c r="J62" s="48">
        <f>SUM(J59:J61)</f>
        <v>20438855</v>
      </c>
      <c r="K62" s="42"/>
      <c r="L62" s="86">
        <f>SUM(L59:L61)</f>
        <v>0</v>
      </c>
      <c r="M62" s="42"/>
      <c r="N62" s="78">
        <f>SUM(N59:N61)</f>
        <v>0</v>
      </c>
      <c r="Q62" s="46"/>
    </row>
    <row r="63" spans="1:17" s="4" customFormat="1" hidden="1" x14ac:dyDescent="0.25">
      <c r="A63" s="46"/>
      <c r="B63" s="46"/>
      <c r="H63" s="40"/>
      <c r="J63" s="40"/>
      <c r="L63" s="83"/>
      <c r="Q63" s="46"/>
    </row>
    <row r="64" spans="1:17" s="4" customFormat="1" hidden="1" x14ac:dyDescent="0.25">
      <c r="A64" s="46"/>
      <c r="B64" s="46"/>
      <c r="H64" s="40"/>
      <c r="J64" s="40"/>
      <c r="L64" s="83"/>
      <c r="Q64" s="46"/>
    </row>
    <row r="65" spans="1:8" hidden="1" x14ac:dyDescent="0.25">
      <c r="A65" s="49" t="s">
        <v>77</v>
      </c>
      <c r="B65" s="49"/>
    </row>
    <row r="66" spans="1:8" x14ac:dyDescent="0.25">
      <c r="G66" s="4"/>
    </row>
    <row r="67" spans="1:8" x14ac:dyDescent="0.25">
      <c r="G67" s="4"/>
    </row>
    <row r="68" spans="1:8" x14ac:dyDescent="0.25">
      <c r="A68" s="4"/>
      <c r="C68" s="50"/>
      <c r="F68" s="52"/>
      <c r="H68" s="52"/>
    </row>
    <row r="69" spans="1:8" x14ac:dyDescent="0.25">
      <c r="A69" s="4"/>
    </row>
  </sheetData>
  <mergeCells count="6">
    <mergeCell ref="A6:O6"/>
    <mergeCell ref="A1:O1"/>
    <mergeCell ref="A2:O2"/>
    <mergeCell ref="A3:O3"/>
    <mergeCell ref="A4:O4"/>
    <mergeCell ref="A5:O5"/>
  </mergeCells>
  <printOptions horizontalCentered="1" gridLines="1"/>
  <pageMargins left="0.25" right="0.25" top="0.75" bottom="0.75" header="0.3" footer="0.3"/>
  <pageSetup scale="5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>
    <pageSetUpPr fitToPage="1"/>
  </sheetPr>
  <dimension ref="A1:AB56"/>
  <sheetViews>
    <sheetView zoomScaleNormal="100" workbookViewId="0">
      <selection sqref="A1:O55"/>
    </sheetView>
  </sheetViews>
  <sheetFormatPr defaultColWidth="11.44140625" defaultRowHeight="15.75" x14ac:dyDescent="0.25"/>
  <cols>
    <col min="1" max="1" width="7.109375" style="1" customWidth="1"/>
    <col min="2" max="2" width="1.77734375" style="1" customWidth="1"/>
    <col min="3" max="3" width="14.44140625" style="1" customWidth="1"/>
    <col min="4" max="4" width="16.33203125" style="1" customWidth="1"/>
    <col min="5" max="5" width="2.6640625" style="1" customWidth="1"/>
    <col min="6" max="6" width="11.44140625" style="1"/>
    <col min="7" max="7" width="5" style="1" bestFit="1" customWidth="1"/>
    <col min="8" max="8" width="11.44140625" style="1"/>
    <col min="9" max="9" width="5" style="1" bestFit="1" customWidth="1"/>
    <col min="10" max="10" width="11.44140625" style="1"/>
    <col min="11" max="11" width="4.6640625" style="1" customWidth="1"/>
    <col min="12" max="12" width="11.44140625" style="1"/>
    <col min="13" max="13" width="6.5546875" style="1" bestFit="1" customWidth="1"/>
    <col min="14" max="14" width="11.44140625" style="1"/>
    <col min="15" max="15" width="6.88671875" style="1" customWidth="1"/>
    <col min="16" max="16384" width="11.44140625" style="1"/>
  </cols>
  <sheetData>
    <row r="1" spans="1:28" ht="22.5" x14ac:dyDescent="0.3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59"/>
      <c r="Q1" s="59"/>
      <c r="R1" s="59"/>
      <c r="S1" s="59"/>
      <c r="T1" s="59"/>
      <c r="U1" s="68"/>
      <c r="V1" s="68"/>
      <c r="W1" s="68"/>
      <c r="X1" s="2"/>
      <c r="Y1" s="68"/>
      <c r="Z1" s="68"/>
      <c r="AA1" s="68"/>
      <c r="AB1" s="68"/>
    </row>
    <row r="2" spans="1:28" ht="20.25" x14ac:dyDescent="0.3">
      <c r="A2" s="99" t="s">
        <v>102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60"/>
      <c r="Q2" s="60"/>
      <c r="R2" s="60"/>
      <c r="S2" s="60"/>
      <c r="T2" s="60"/>
      <c r="U2" s="68"/>
      <c r="V2" s="68"/>
      <c r="W2" s="68"/>
      <c r="X2" s="2"/>
      <c r="Y2" s="68"/>
      <c r="Z2" s="68"/>
      <c r="AA2" s="68"/>
      <c r="AB2" s="68"/>
    </row>
    <row r="3" spans="1:28" ht="18.75" x14ac:dyDescent="0.3">
      <c r="A3" s="100" t="s">
        <v>78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61"/>
      <c r="Q3" s="61"/>
      <c r="R3" s="61"/>
      <c r="S3" s="61"/>
      <c r="T3" s="61"/>
      <c r="U3" s="68"/>
      <c r="V3" s="68"/>
      <c r="W3" s="68"/>
      <c r="X3" s="2"/>
      <c r="Y3" s="68"/>
      <c r="Z3" s="68"/>
      <c r="AA3" s="68"/>
      <c r="AB3" s="68"/>
    </row>
    <row r="4" spans="1:28" x14ac:dyDescent="0.25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62"/>
      <c r="Q4" s="62"/>
      <c r="R4" s="62"/>
      <c r="S4" s="62"/>
      <c r="T4" s="62"/>
      <c r="U4" s="68"/>
      <c r="V4" s="68"/>
      <c r="W4" s="68"/>
      <c r="X4" s="2"/>
      <c r="Y4" s="68"/>
      <c r="Z4" s="68"/>
      <c r="AA4" s="68"/>
      <c r="AB4" s="68"/>
    </row>
    <row r="5" spans="1:28" x14ac:dyDescent="0.25">
      <c r="A5" s="101" t="s">
        <v>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62"/>
      <c r="Q5" s="62"/>
      <c r="R5" s="62"/>
      <c r="S5" s="62"/>
      <c r="T5" s="62"/>
      <c r="U5" s="68"/>
      <c r="V5" s="68"/>
      <c r="W5" s="68"/>
      <c r="X5" s="2"/>
      <c r="Y5" s="68"/>
      <c r="Z5" s="68"/>
      <c r="AA5" s="68"/>
      <c r="AB5" s="68"/>
    </row>
    <row r="6" spans="1:28" x14ac:dyDescent="0.25">
      <c r="A6" s="97">
        <v>44361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63"/>
      <c r="Q6" s="63"/>
      <c r="R6" s="63"/>
      <c r="S6" s="63"/>
      <c r="T6" s="63"/>
      <c r="U6" s="68"/>
      <c r="V6" s="3"/>
      <c r="W6" s="68"/>
      <c r="X6" s="2"/>
      <c r="Y6" s="68"/>
      <c r="Z6" s="68"/>
      <c r="AA6" s="68"/>
    </row>
    <row r="7" spans="1:28" x14ac:dyDescent="0.25">
      <c r="A7" s="4"/>
    </row>
    <row r="8" spans="1:28" x14ac:dyDescent="0.25">
      <c r="F8" s="68"/>
      <c r="G8" s="68"/>
      <c r="H8" s="68"/>
      <c r="I8" s="68"/>
      <c r="J8" s="68"/>
      <c r="K8" s="68"/>
      <c r="L8" s="68"/>
    </row>
    <row r="9" spans="1:28" x14ac:dyDescent="0.25">
      <c r="F9" s="6" t="s">
        <v>92</v>
      </c>
      <c r="G9" s="68"/>
      <c r="H9" s="6" t="s">
        <v>95</v>
      </c>
      <c r="I9" s="68"/>
      <c r="J9" s="6" t="s">
        <v>97</v>
      </c>
      <c r="K9" s="68"/>
      <c r="L9" s="6" t="s">
        <v>99</v>
      </c>
      <c r="N9" s="6" t="s">
        <v>104</v>
      </c>
    </row>
    <row r="10" spans="1:28" x14ac:dyDescent="0.25">
      <c r="F10" s="9" t="s">
        <v>11</v>
      </c>
      <c r="G10" s="68"/>
      <c r="H10" s="9" t="s">
        <v>11</v>
      </c>
      <c r="I10" s="68"/>
      <c r="J10" s="9" t="s">
        <v>11</v>
      </c>
      <c r="K10" s="68"/>
      <c r="L10" s="95" t="s">
        <v>106</v>
      </c>
      <c r="N10" s="9" t="s">
        <v>12</v>
      </c>
    </row>
    <row r="11" spans="1:28" x14ac:dyDescent="0.25">
      <c r="C11" s="11" t="s">
        <v>13</v>
      </c>
      <c r="D11" s="11"/>
    </row>
    <row r="12" spans="1:28" x14ac:dyDescent="0.25">
      <c r="A12" s="12">
        <v>5700</v>
      </c>
      <c r="C12" s="13" t="s">
        <v>80</v>
      </c>
      <c r="D12" s="13"/>
      <c r="F12" s="14">
        <v>2747721</v>
      </c>
      <c r="G12" s="53">
        <f>SUM(F12/F16)</f>
        <v>0.47</v>
      </c>
      <c r="H12" s="14">
        <v>2950100</v>
      </c>
      <c r="I12" s="53">
        <f>SUM(H12/H16)</f>
        <v>0.47</v>
      </c>
      <c r="J12" s="14">
        <v>2391426</v>
      </c>
      <c r="K12" s="53">
        <f>SUM(J12/J16)</f>
        <v>0.43</v>
      </c>
      <c r="L12" s="14">
        <v>504481</v>
      </c>
      <c r="M12" s="53">
        <f>SUM(L12/L16)</f>
        <v>0.09</v>
      </c>
      <c r="N12" s="14">
        <v>1000000</v>
      </c>
      <c r="O12" s="53">
        <f>SUM(N12/N16)</f>
        <v>0.15</v>
      </c>
    </row>
    <row r="13" spans="1:28" x14ac:dyDescent="0.25">
      <c r="A13" s="12">
        <v>5800</v>
      </c>
      <c r="C13" s="13" t="s">
        <v>16</v>
      </c>
      <c r="D13" s="13"/>
      <c r="F13" s="14">
        <v>114367</v>
      </c>
      <c r="G13" s="53">
        <f>SUM(F13/F16)</f>
        <v>0.02</v>
      </c>
      <c r="H13" s="14">
        <v>140047</v>
      </c>
      <c r="I13" s="53">
        <f>SUM(H13/H16)</f>
        <v>0.02</v>
      </c>
      <c r="J13" s="14">
        <v>184440</v>
      </c>
      <c r="K13" s="53">
        <f>SUM(J13/J16)</f>
        <v>0.03</v>
      </c>
      <c r="L13" s="14">
        <v>90000</v>
      </c>
      <c r="M13" s="53">
        <f>SUM(L13/L16)</f>
        <v>0.02</v>
      </c>
      <c r="N13" s="14">
        <v>135000</v>
      </c>
      <c r="O13" s="53">
        <f>SUM(N13/N16)</f>
        <v>0.02</v>
      </c>
    </row>
    <row r="14" spans="1:28" x14ac:dyDescent="0.25">
      <c r="A14" s="12">
        <v>5900</v>
      </c>
      <c r="C14" s="13" t="s">
        <v>17</v>
      </c>
      <c r="D14" s="13"/>
      <c r="F14" s="19">
        <v>2975494</v>
      </c>
      <c r="G14" s="54">
        <f>SUM(F14/F16)</f>
        <v>0.51</v>
      </c>
      <c r="H14" s="19">
        <v>3194933</v>
      </c>
      <c r="I14" s="54">
        <f>SUM(H14/H16)</f>
        <v>0.51</v>
      </c>
      <c r="J14" s="19">
        <v>3026820</v>
      </c>
      <c r="K14" s="54">
        <f>SUM(J14/J16)</f>
        <v>0.54</v>
      </c>
      <c r="L14" s="19">
        <v>4988206</v>
      </c>
      <c r="M14" s="54">
        <f>SUM(L14/L16)</f>
        <v>0.89</v>
      </c>
      <c r="N14" s="19">
        <v>5412453</v>
      </c>
      <c r="O14" s="54">
        <f>SUM(N14/N16)</f>
        <v>0.83</v>
      </c>
    </row>
    <row r="15" spans="1:28" x14ac:dyDescent="0.25">
      <c r="F15" s="14"/>
      <c r="H15" s="14"/>
      <c r="J15" s="14"/>
      <c r="L15" s="14"/>
      <c r="N15" s="14"/>
    </row>
    <row r="16" spans="1:28" x14ac:dyDescent="0.25">
      <c r="A16" s="22">
        <v>5030</v>
      </c>
      <c r="B16" s="4"/>
      <c r="C16" s="11" t="s">
        <v>18</v>
      </c>
      <c r="D16" s="11"/>
      <c r="E16" s="4"/>
      <c r="F16" s="23">
        <f>SUM(F12:F14)</f>
        <v>5837582</v>
      </c>
      <c r="H16" s="23">
        <f>SUM(H12:H14)</f>
        <v>6285080</v>
      </c>
      <c r="J16" s="23">
        <f>SUM(J12:J14)</f>
        <v>5602686</v>
      </c>
      <c r="L16" s="23">
        <f>SUM(L12:L14)</f>
        <v>5582687</v>
      </c>
      <c r="N16" s="23">
        <f>SUM(N12:N14)</f>
        <v>6547453</v>
      </c>
    </row>
    <row r="17" spans="1:16" x14ac:dyDescent="0.25">
      <c r="C17" s="4"/>
      <c r="D17" s="4"/>
      <c r="F17" s="14"/>
      <c r="H17" s="14"/>
      <c r="J17" s="14"/>
      <c r="L17" s="14"/>
      <c r="N17" s="14"/>
    </row>
    <row r="18" spans="1:16" x14ac:dyDescent="0.25">
      <c r="C18" s="11" t="s">
        <v>19</v>
      </c>
      <c r="D18" s="11"/>
      <c r="F18" s="14"/>
      <c r="H18" s="14"/>
      <c r="J18" s="14"/>
      <c r="L18" s="14"/>
      <c r="N18" s="14"/>
    </row>
    <row r="19" spans="1:16" x14ac:dyDescent="0.25">
      <c r="A19" s="27" t="s">
        <v>20</v>
      </c>
      <c r="C19" s="13" t="s">
        <v>21</v>
      </c>
      <c r="D19" s="13"/>
      <c r="F19" s="14">
        <v>0</v>
      </c>
      <c r="H19" s="14">
        <v>0</v>
      </c>
      <c r="J19" s="14">
        <v>0</v>
      </c>
      <c r="L19" s="14">
        <v>0</v>
      </c>
      <c r="N19" s="14">
        <v>0</v>
      </c>
    </row>
    <row r="20" spans="1:16" x14ac:dyDescent="0.25">
      <c r="A20" s="27" t="s">
        <v>22</v>
      </c>
      <c r="B20" s="13" t="s">
        <v>14</v>
      </c>
      <c r="C20" s="13" t="s">
        <v>23</v>
      </c>
      <c r="D20" s="13"/>
      <c r="F20" s="14">
        <v>0</v>
      </c>
      <c r="H20" s="14">
        <v>0</v>
      </c>
      <c r="J20" s="14">
        <v>0</v>
      </c>
      <c r="L20" s="14">
        <v>0</v>
      </c>
      <c r="N20" s="14">
        <v>0</v>
      </c>
    </row>
    <row r="21" spans="1:16" x14ac:dyDescent="0.25">
      <c r="A21" s="27" t="s">
        <v>24</v>
      </c>
      <c r="B21" s="13" t="s">
        <v>14</v>
      </c>
      <c r="C21" s="13" t="s">
        <v>25</v>
      </c>
      <c r="D21" s="13"/>
      <c r="F21" s="14">
        <v>0</v>
      </c>
      <c r="H21" s="14">
        <v>0</v>
      </c>
      <c r="J21" s="14">
        <v>0</v>
      </c>
      <c r="L21" s="14">
        <v>0</v>
      </c>
      <c r="N21" s="14">
        <v>0</v>
      </c>
    </row>
    <row r="22" spans="1:16" x14ac:dyDescent="0.25">
      <c r="A22" s="27" t="s">
        <v>26</v>
      </c>
      <c r="C22" s="13" t="s">
        <v>27</v>
      </c>
      <c r="D22" s="13"/>
      <c r="F22" s="14">
        <v>0</v>
      </c>
      <c r="H22" s="14">
        <v>0</v>
      </c>
      <c r="J22" s="14">
        <v>0</v>
      </c>
      <c r="L22" s="14">
        <v>0</v>
      </c>
      <c r="N22" s="14">
        <v>0</v>
      </c>
    </row>
    <row r="23" spans="1:16" x14ac:dyDescent="0.25">
      <c r="A23" s="27" t="s">
        <v>28</v>
      </c>
      <c r="C23" s="13" t="s">
        <v>29</v>
      </c>
      <c r="D23" s="13"/>
      <c r="F23" s="14">
        <v>0</v>
      </c>
      <c r="H23" s="14">
        <v>0</v>
      </c>
      <c r="J23" s="14">
        <v>0</v>
      </c>
      <c r="L23" s="14">
        <v>0</v>
      </c>
      <c r="N23" s="14">
        <v>0</v>
      </c>
    </row>
    <row r="24" spans="1:16" x14ac:dyDescent="0.25">
      <c r="A24" s="27" t="s">
        <v>30</v>
      </c>
      <c r="C24" s="13" t="s">
        <v>31</v>
      </c>
      <c r="D24" s="13"/>
      <c r="F24" s="14">
        <v>0</v>
      </c>
      <c r="H24" s="14">
        <v>0</v>
      </c>
      <c r="J24" s="14">
        <v>0</v>
      </c>
      <c r="L24" s="14">
        <v>0</v>
      </c>
      <c r="N24" s="14">
        <v>0</v>
      </c>
    </row>
    <row r="25" spans="1:16" x14ac:dyDescent="0.25">
      <c r="A25" s="27" t="s">
        <v>32</v>
      </c>
      <c r="C25" s="13" t="s">
        <v>33</v>
      </c>
      <c r="D25" s="13"/>
      <c r="F25" s="14">
        <v>0</v>
      </c>
      <c r="H25" s="14">
        <v>0</v>
      </c>
      <c r="J25" s="14">
        <v>0</v>
      </c>
      <c r="L25" s="14">
        <v>0</v>
      </c>
      <c r="N25" s="14">
        <v>0</v>
      </c>
    </row>
    <row r="26" spans="1:16" x14ac:dyDescent="0.25">
      <c r="A26" s="27" t="s">
        <v>34</v>
      </c>
      <c r="C26" s="13" t="s">
        <v>35</v>
      </c>
      <c r="D26" s="13"/>
      <c r="F26" s="14">
        <v>0</v>
      </c>
      <c r="H26" s="14">
        <v>0</v>
      </c>
      <c r="J26" s="14">
        <v>0</v>
      </c>
      <c r="L26" s="14">
        <v>0</v>
      </c>
      <c r="N26" s="14">
        <v>0</v>
      </c>
    </row>
    <row r="27" spans="1:16" x14ac:dyDescent="0.25">
      <c r="A27" s="27" t="s">
        <v>36</v>
      </c>
      <c r="C27" s="13" t="s">
        <v>37</v>
      </c>
      <c r="D27" s="13"/>
      <c r="F27" s="14">
        <v>0</v>
      </c>
      <c r="H27" s="14">
        <v>0</v>
      </c>
      <c r="J27" s="14">
        <v>0</v>
      </c>
      <c r="L27" s="14">
        <v>0</v>
      </c>
      <c r="N27" s="14">
        <v>0</v>
      </c>
    </row>
    <row r="28" spans="1:16" x14ac:dyDescent="0.25">
      <c r="A28" s="27" t="s">
        <v>38</v>
      </c>
      <c r="B28" s="13" t="s">
        <v>14</v>
      </c>
      <c r="C28" s="13" t="s">
        <v>39</v>
      </c>
      <c r="D28" s="13"/>
      <c r="F28" s="14">
        <v>5801034</v>
      </c>
      <c r="G28" s="53">
        <f>SUM(F28/F39)</f>
        <v>0.99</v>
      </c>
      <c r="H28" s="14">
        <v>6123457</v>
      </c>
      <c r="I28" s="53">
        <f>SUM(H28/H39)</f>
        <v>1</v>
      </c>
      <c r="J28" s="14">
        <v>6304262</v>
      </c>
      <c r="K28" s="53">
        <f>SUM(J28/J39)</f>
        <v>1</v>
      </c>
      <c r="L28" s="14">
        <v>6016286</v>
      </c>
      <c r="M28" s="53">
        <f>SUM(L28/L39)</f>
        <v>0.99</v>
      </c>
      <c r="N28" s="14">
        <f>3117561+3392116</f>
        <v>6509677</v>
      </c>
      <c r="O28" s="53">
        <f>SUM(N28/N39)</f>
        <v>0.99</v>
      </c>
    </row>
    <row r="29" spans="1:16" x14ac:dyDescent="0.25">
      <c r="A29" s="27" t="s">
        <v>40</v>
      </c>
      <c r="C29" s="13" t="s">
        <v>41</v>
      </c>
      <c r="D29" s="13"/>
      <c r="F29" s="14">
        <v>0</v>
      </c>
      <c r="G29" s="68"/>
      <c r="H29" s="14">
        <v>0</v>
      </c>
      <c r="I29" s="68"/>
      <c r="J29" s="14">
        <v>0</v>
      </c>
      <c r="K29" s="68"/>
      <c r="L29" s="14">
        <v>0</v>
      </c>
      <c r="N29" s="14">
        <v>0</v>
      </c>
      <c r="O29" s="68"/>
    </row>
    <row r="30" spans="1:16" x14ac:dyDescent="0.25">
      <c r="A30" s="27" t="s">
        <v>42</v>
      </c>
      <c r="C30" s="13" t="s">
        <v>43</v>
      </c>
      <c r="D30" s="13"/>
      <c r="F30" s="14">
        <v>0</v>
      </c>
      <c r="G30" s="68"/>
      <c r="H30" s="14">
        <v>0</v>
      </c>
      <c r="I30" s="68"/>
      <c r="J30" s="14">
        <v>0</v>
      </c>
      <c r="K30" s="68"/>
      <c r="L30" s="14">
        <v>0</v>
      </c>
      <c r="N30" s="14">
        <v>0</v>
      </c>
      <c r="O30" s="68"/>
    </row>
    <row r="31" spans="1:16" x14ac:dyDescent="0.25">
      <c r="A31" s="27" t="s">
        <v>44</v>
      </c>
      <c r="C31" s="13" t="s">
        <v>45</v>
      </c>
      <c r="D31" s="13"/>
      <c r="F31" s="14">
        <v>31205</v>
      </c>
      <c r="G31" s="53">
        <f>SUM(F31/F39)</f>
        <v>0.01</v>
      </c>
      <c r="H31" s="14">
        <v>30739</v>
      </c>
      <c r="I31" s="53">
        <f>SUM(H31/H39)</f>
        <v>0</v>
      </c>
      <c r="J31" s="14">
        <v>0</v>
      </c>
      <c r="K31" s="53">
        <f>SUM(J31/J39)</f>
        <v>0</v>
      </c>
      <c r="L31" s="14">
        <v>35000</v>
      </c>
      <c r="M31" s="53">
        <f>SUM(L31/L39)</f>
        <v>0.01</v>
      </c>
      <c r="N31" s="14">
        <v>35000</v>
      </c>
      <c r="O31" s="53">
        <f>SUM(N31/N39)</f>
        <v>0.01</v>
      </c>
    </row>
    <row r="32" spans="1:16" x14ac:dyDescent="0.25">
      <c r="A32" s="27" t="s">
        <v>46</v>
      </c>
      <c r="C32" s="13" t="s">
        <v>47</v>
      </c>
      <c r="D32" s="13"/>
      <c r="F32" s="14">
        <v>0</v>
      </c>
      <c r="H32" s="14">
        <v>0</v>
      </c>
      <c r="J32" s="14">
        <v>0</v>
      </c>
      <c r="L32" s="14">
        <v>0</v>
      </c>
      <c r="N32" s="14">
        <v>0</v>
      </c>
      <c r="O32" s="49"/>
      <c r="P32" s="49"/>
    </row>
    <row r="33" spans="1:16" x14ac:dyDescent="0.25">
      <c r="A33" s="27" t="s">
        <v>48</v>
      </c>
      <c r="B33" s="13" t="s">
        <v>14</v>
      </c>
      <c r="C33" s="13" t="s">
        <v>49</v>
      </c>
      <c r="D33" s="13"/>
      <c r="F33" s="14">
        <v>0</v>
      </c>
      <c r="H33" s="14">
        <v>0</v>
      </c>
      <c r="J33" s="14">
        <v>0</v>
      </c>
      <c r="L33" s="14">
        <v>0</v>
      </c>
      <c r="N33" s="14">
        <v>0</v>
      </c>
      <c r="O33" s="49"/>
      <c r="P33" s="49"/>
    </row>
    <row r="34" spans="1:16" x14ac:dyDescent="0.25">
      <c r="A34" s="27" t="s">
        <v>50</v>
      </c>
      <c r="B34" s="13" t="s">
        <v>14</v>
      </c>
      <c r="C34" s="13" t="s">
        <v>51</v>
      </c>
      <c r="D34" s="13"/>
      <c r="F34" s="14">
        <v>0</v>
      </c>
      <c r="H34" s="14">
        <v>0</v>
      </c>
      <c r="J34" s="14">
        <v>0</v>
      </c>
      <c r="L34" s="14">
        <v>0</v>
      </c>
      <c r="N34" s="14">
        <v>0</v>
      </c>
      <c r="O34" s="49"/>
      <c r="P34" s="49"/>
    </row>
    <row r="35" spans="1:16" x14ac:dyDescent="0.25">
      <c r="A35" s="27" t="s">
        <v>52</v>
      </c>
      <c r="B35" s="13" t="s">
        <v>14</v>
      </c>
      <c r="C35" s="13" t="s">
        <v>81</v>
      </c>
      <c r="D35" s="13"/>
      <c r="F35" s="14">
        <v>0</v>
      </c>
      <c r="H35" s="14">
        <v>0</v>
      </c>
      <c r="J35" s="14">
        <v>0</v>
      </c>
      <c r="L35" s="14">
        <v>0</v>
      </c>
      <c r="N35" s="14">
        <v>0</v>
      </c>
    </row>
    <row r="36" spans="1:16" x14ac:dyDescent="0.25">
      <c r="A36" s="27" t="s">
        <v>54</v>
      </c>
      <c r="B36" s="13" t="s">
        <v>14</v>
      </c>
      <c r="C36" s="13" t="s">
        <v>55</v>
      </c>
      <c r="D36" s="13"/>
      <c r="F36" s="14">
        <v>0</v>
      </c>
      <c r="H36" s="14">
        <v>0</v>
      </c>
      <c r="J36" s="14">
        <v>0</v>
      </c>
      <c r="L36" s="14">
        <v>0</v>
      </c>
      <c r="N36" s="14">
        <v>0</v>
      </c>
    </row>
    <row r="37" spans="1:16" x14ac:dyDescent="0.25">
      <c r="A37" s="29" t="s">
        <v>56</v>
      </c>
      <c r="B37" s="13" t="s">
        <v>14</v>
      </c>
      <c r="C37" s="13" t="s">
        <v>57</v>
      </c>
      <c r="D37" s="13"/>
      <c r="F37" s="18">
        <v>0</v>
      </c>
      <c r="G37" s="56"/>
      <c r="H37" s="18">
        <v>0</v>
      </c>
      <c r="I37" s="56"/>
      <c r="J37" s="18">
        <v>0</v>
      </c>
      <c r="L37" s="18">
        <v>0</v>
      </c>
      <c r="N37" s="18">
        <v>0</v>
      </c>
    </row>
    <row r="38" spans="1:16" x14ac:dyDescent="0.25">
      <c r="F38" s="31"/>
      <c r="H38" s="31"/>
      <c r="J38" s="31"/>
      <c r="L38" s="31"/>
      <c r="N38" s="31"/>
    </row>
    <row r="39" spans="1:16" x14ac:dyDescent="0.25">
      <c r="A39" s="32">
        <v>6050</v>
      </c>
      <c r="B39" s="4"/>
      <c r="C39" s="11" t="s">
        <v>60</v>
      </c>
      <c r="D39" s="11"/>
      <c r="E39" s="4"/>
      <c r="F39" s="33">
        <f>SUM(F19:F37)</f>
        <v>5832239</v>
      </c>
      <c r="G39" s="88"/>
      <c r="H39" s="33">
        <f>SUM(H19:H37)</f>
        <v>6154196</v>
      </c>
      <c r="I39" s="88"/>
      <c r="J39" s="33">
        <f>SUM(J19:J37)</f>
        <v>6304262</v>
      </c>
      <c r="L39" s="33">
        <f>SUM(L19:L37)</f>
        <v>6051286</v>
      </c>
      <c r="N39" s="33">
        <f>SUM(N19:N37)</f>
        <v>6544677</v>
      </c>
    </row>
    <row r="40" spans="1:16" x14ac:dyDescent="0.25">
      <c r="A40" s="4"/>
      <c r="B40" s="4"/>
      <c r="C40" s="4"/>
      <c r="D40" s="4"/>
      <c r="E40" s="4"/>
      <c r="F40" s="24"/>
      <c r="H40" s="24"/>
      <c r="J40" s="24"/>
      <c r="L40" s="24"/>
      <c r="N40" s="24"/>
    </row>
    <row r="41" spans="1:16" x14ac:dyDescent="0.25">
      <c r="A41" s="27" t="s">
        <v>61</v>
      </c>
      <c r="C41" s="13" t="s">
        <v>62</v>
      </c>
      <c r="F41" s="14"/>
      <c r="H41" s="14"/>
      <c r="J41" s="14"/>
      <c r="L41" s="14"/>
      <c r="N41" s="14"/>
    </row>
    <row r="42" spans="1:16" x14ac:dyDescent="0.25">
      <c r="C42" s="1" t="s">
        <v>63</v>
      </c>
      <c r="D42" s="13"/>
      <c r="F42" s="18">
        <f>+F16-F39</f>
        <v>5343</v>
      </c>
      <c r="G42" s="56"/>
      <c r="H42" s="18">
        <f>+H16-H39</f>
        <v>130884</v>
      </c>
      <c r="I42" s="56"/>
      <c r="J42" s="18">
        <f>+J16-J39</f>
        <v>-701576</v>
      </c>
      <c r="L42" s="18">
        <f>+L16-L39</f>
        <v>-468599</v>
      </c>
      <c r="N42" s="18">
        <f>+N16-N39</f>
        <v>2776</v>
      </c>
    </row>
    <row r="43" spans="1:16" x14ac:dyDescent="0.25">
      <c r="F43" s="14"/>
      <c r="H43" s="14"/>
      <c r="J43" s="14"/>
      <c r="L43" s="14"/>
      <c r="N43" s="14"/>
    </row>
    <row r="44" spans="1:16" x14ac:dyDescent="0.25">
      <c r="A44" s="27">
        <v>7915</v>
      </c>
      <c r="C44" s="13" t="s">
        <v>105</v>
      </c>
      <c r="D44" s="13"/>
      <c r="F44" s="14">
        <v>0</v>
      </c>
      <c r="H44" s="14">
        <v>0</v>
      </c>
      <c r="J44" s="14">
        <v>375761</v>
      </c>
      <c r="L44" s="94">
        <v>0</v>
      </c>
      <c r="N44" s="14">
        <v>0</v>
      </c>
    </row>
    <row r="45" spans="1:16" x14ac:dyDescent="0.25">
      <c r="A45" s="27" t="s">
        <v>66</v>
      </c>
      <c r="C45" s="13" t="s">
        <v>67</v>
      </c>
      <c r="D45" s="13"/>
      <c r="F45" s="19">
        <v>0</v>
      </c>
      <c r="G45" s="56"/>
      <c r="H45" s="19">
        <v>0</v>
      </c>
      <c r="I45" s="56"/>
      <c r="J45" s="19">
        <v>0</v>
      </c>
      <c r="L45" s="19">
        <v>0</v>
      </c>
      <c r="N45" s="19">
        <v>0</v>
      </c>
    </row>
    <row r="46" spans="1:16" x14ac:dyDescent="0.25">
      <c r="F46" s="14"/>
      <c r="H46" s="14"/>
      <c r="J46" s="14"/>
      <c r="L46" s="14"/>
      <c r="M46" s="68"/>
      <c r="N46" s="14"/>
      <c r="O46" s="68"/>
    </row>
    <row r="47" spans="1:16" x14ac:dyDescent="0.25">
      <c r="C47" s="13" t="s">
        <v>68</v>
      </c>
      <c r="F47" s="14"/>
      <c r="H47" s="14"/>
      <c r="J47" s="14"/>
      <c r="L47" s="14"/>
      <c r="N47" s="14"/>
    </row>
    <row r="48" spans="1:16" x14ac:dyDescent="0.25">
      <c r="A48" s="27"/>
      <c r="C48" s="13" t="s">
        <v>69</v>
      </c>
      <c r="D48" s="13"/>
      <c r="F48" s="18">
        <f>SUM(F44:F45)</f>
        <v>0</v>
      </c>
      <c r="G48" s="56"/>
      <c r="H48" s="18">
        <f>SUM(H44:H45)</f>
        <v>0</v>
      </c>
      <c r="I48" s="56"/>
      <c r="J48" s="18">
        <f>SUM(J44:J45)</f>
        <v>375761</v>
      </c>
      <c r="L48" s="18">
        <f>SUM(L44:L45)</f>
        <v>0</v>
      </c>
      <c r="N48" s="18">
        <f>SUM(N44:N45)</f>
        <v>0</v>
      </c>
    </row>
    <row r="49" spans="1:14" x14ac:dyDescent="0.25">
      <c r="F49" s="14"/>
      <c r="H49" s="14"/>
      <c r="J49" s="14"/>
      <c r="L49" s="14"/>
      <c r="N49" s="14"/>
    </row>
    <row r="50" spans="1:14" x14ac:dyDescent="0.25">
      <c r="A50" s="1">
        <v>1200</v>
      </c>
      <c r="C50" s="1" t="s">
        <v>70</v>
      </c>
      <c r="F50" s="14"/>
      <c r="H50" s="14"/>
      <c r="J50" s="14"/>
      <c r="L50" s="14"/>
      <c r="N50" s="14"/>
    </row>
    <row r="51" spans="1:14" x14ac:dyDescent="0.25">
      <c r="C51" s="1" t="s">
        <v>71</v>
      </c>
      <c r="D51" s="13"/>
      <c r="F51" s="14">
        <f>F42+F48</f>
        <v>5343</v>
      </c>
      <c r="H51" s="14">
        <f>H42+H48</f>
        <v>130884</v>
      </c>
      <c r="J51" s="14">
        <f>J42+J48</f>
        <v>-325815</v>
      </c>
      <c r="L51" s="14">
        <f>L42+L48</f>
        <v>-468599</v>
      </c>
      <c r="N51" s="14">
        <f>N42+N48</f>
        <v>2776</v>
      </c>
    </row>
    <row r="52" spans="1:14" x14ac:dyDescent="0.25">
      <c r="D52" s="13"/>
      <c r="F52" s="14"/>
      <c r="H52" s="14"/>
      <c r="J52" s="14"/>
      <c r="L52" s="14"/>
      <c r="N52" s="14"/>
    </row>
    <row r="53" spans="1:14" x14ac:dyDescent="0.25">
      <c r="A53" s="27" t="s">
        <v>72</v>
      </c>
      <c r="C53" s="13" t="s">
        <v>73</v>
      </c>
      <c r="D53" s="13"/>
      <c r="F53" s="14">
        <v>193290</v>
      </c>
      <c r="G53" s="68"/>
      <c r="H53" s="14">
        <f>SUM(F55)</f>
        <v>198633</v>
      </c>
      <c r="I53" s="68"/>
      <c r="J53" s="14">
        <f>SUM(H55)</f>
        <v>329517</v>
      </c>
      <c r="K53" s="68"/>
      <c r="L53" s="14">
        <f>SUM(J55)</f>
        <v>3702</v>
      </c>
      <c r="N53" s="14">
        <f>SUM(L55)</f>
        <v>-464897</v>
      </c>
    </row>
    <row r="54" spans="1:14" x14ac:dyDescent="0.25">
      <c r="F54" s="14"/>
      <c r="H54" s="14"/>
      <c r="J54" s="14"/>
      <c r="L54" s="14"/>
      <c r="N54" s="14"/>
    </row>
    <row r="55" spans="1:14" ht="16.5" thickBot="1" x14ac:dyDescent="0.3">
      <c r="A55" s="32" t="s">
        <v>72</v>
      </c>
      <c r="B55" s="4"/>
      <c r="C55" s="11" t="s">
        <v>75</v>
      </c>
      <c r="D55" s="11"/>
      <c r="E55" s="4"/>
      <c r="F55" s="39">
        <f>SUM(F51:F53)</f>
        <v>198633</v>
      </c>
      <c r="H55" s="39">
        <f>SUM(H51:H53)</f>
        <v>329517</v>
      </c>
      <c r="J55" s="39">
        <f>SUM(J51:J53)</f>
        <v>3702</v>
      </c>
      <c r="L55" s="39">
        <f>SUM(L51:L53)</f>
        <v>-464897</v>
      </c>
      <c r="N55" s="39">
        <f>SUM(N51:N53)</f>
        <v>-462121</v>
      </c>
    </row>
    <row r="56" spans="1:14" ht="16.5" thickTop="1" x14ac:dyDescent="0.25"/>
  </sheetData>
  <mergeCells count="6">
    <mergeCell ref="A1:O1"/>
    <mergeCell ref="A6:O6"/>
    <mergeCell ref="A4:O4"/>
    <mergeCell ref="A5:O5"/>
    <mergeCell ref="A2:O2"/>
    <mergeCell ref="A3:O3"/>
  </mergeCells>
  <printOptions horizontalCentered="1" gridLines="1"/>
  <pageMargins left="0.25" right="0.25" top="0.75" bottom="0.75" header="0.3" footer="0.3"/>
  <pageSetup scale="67" orientation="portrait" r:id="rId1"/>
  <headerFooter alignWithMargins="0"/>
  <ignoredErrors>
    <ignoredError sqref="A19:A34 A35:A43 A45" numberStoredAsText="1"/>
    <ignoredError sqref="N2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pageSetUpPr fitToPage="1"/>
  </sheetPr>
  <dimension ref="A1:AB68"/>
  <sheetViews>
    <sheetView zoomScale="80" zoomScaleNormal="80" workbookViewId="0">
      <selection activeCell="N53" sqref="N53"/>
    </sheetView>
  </sheetViews>
  <sheetFormatPr defaultColWidth="11.44140625" defaultRowHeight="15.75" x14ac:dyDescent="0.25"/>
  <cols>
    <col min="1" max="1" width="6" style="1" customWidth="1"/>
    <col min="2" max="2" width="1.77734375" style="1" customWidth="1"/>
    <col min="3" max="3" width="14.44140625" style="1" customWidth="1"/>
    <col min="4" max="4" width="16.33203125" style="1" customWidth="1"/>
    <col min="5" max="5" width="3" style="1" customWidth="1"/>
    <col min="6" max="6" width="13.6640625" style="1" hidden="1" customWidth="1"/>
    <col min="7" max="7" width="3.77734375" style="1" hidden="1" customWidth="1"/>
    <col min="8" max="8" width="13.6640625" style="1" hidden="1" customWidth="1"/>
    <col min="9" max="9" width="3.77734375" style="1" hidden="1" customWidth="1"/>
    <col min="10" max="10" width="13.77734375" style="1" hidden="1" customWidth="1"/>
    <col min="11" max="11" width="4.5546875" style="1" hidden="1" customWidth="1"/>
    <col min="12" max="12" width="13.6640625" style="1" hidden="1" customWidth="1"/>
    <col min="13" max="13" width="4.5546875" style="1" hidden="1" customWidth="1"/>
    <col min="14" max="14" width="13.44140625" style="1" hidden="1" customWidth="1"/>
    <col min="15" max="15" width="4.5546875" style="1" hidden="1" customWidth="1"/>
    <col min="16" max="16" width="13.44140625" style="1" hidden="1" customWidth="1"/>
    <col min="17" max="17" width="4.5546875" style="1" hidden="1" customWidth="1"/>
    <col min="18" max="18" width="11.44140625" style="1" hidden="1" customWidth="1"/>
    <col min="19" max="19" width="11.44140625" style="1"/>
    <col min="20" max="20" width="5" style="1" customWidth="1"/>
    <col min="21" max="21" width="11.44140625" style="1"/>
    <col min="22" max="22" width="4.6640625" style="1" customWidth="1"/>
    <col min="23" max="23" width="11.44140625" style="1"/>
    <col min="24" max="24" width="5" style="1" customWidth="1"/>
    <col min="25" max="25" width="10.109375" style="1" bestFit="1" customWidth="1"/>
    <col min="26" max="26" width="6.77734375" style="1" bestFit="1" customWidth="1"/>
    <col min="27" max="27" width="11.44140625" style="1"/>
    <col min="28" max="28" width="6.77734375" style="1" bestFit="1" customWidth="1"/>
    <col min="29" max="16384" width="11.44140625" style="1"/>
  </cols>
  <sheetData>
    <row r="1" spans="1:28" ht="22.5" x14ac:dyDescent="0.3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</row>
    <row r="2" spans="1:28" ht="20.25" x14ac:dyDescent="0.3">
      <c r="A2" s="99" t="s">
        <v>102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</row>
    <row r="3" spans="1:28" ht="18.75" x14ac:dyDescent="0.3">
      <c r="A3" s="100" t="s">
        <v>82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</row>
    <row r="4" spans="1:28" x14ac:dyDescent="0.25">
      <c r="A4" s="101" t="s">
        <v>2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1:28" x14ac:dyDescent="0.25">
      <c r="A5" s="101" t="s">
        <v>3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</row>
    <row r="6" spans="1:28" x14ac:dyDescent="0.25">
      <c r="A6" s="97">
        <v>44361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</row>
    <row r="7" spans="1:28" x14ac:dyDescent="0.25">
      <c r="A7" s="4"/>
    </row>
    <row r="8" spans="1:28" x14ac:dyDescent="0.25">
      <c r="F8" s="6"/>
      <c r="H8" s="6"/>
      <c r="J8" s="6"/>
      <c r="L8" s="6"/>
    </row>
    <row r="9" spans="1:28" x14ac:dyDescent="0.25">
      <c r="F9" s="6" t="s">
        <v>79</v>
      </c>
      <c r="H9" s="8" t="s">
        <v>4</v>
      </c>
      <c r="J9" s="8" t="s">
        <v>5</v>
      </c>
      <c r="L9" s="8" t="s">
        <v>6</v>
      </c>
      <c r="N9" s="8" t="s">
        <v>7</v>
      </c>
      <c r="P9" s="6" t="s">
        <v>8</v>
      </c>
      <c r="R9" s="8" t="s">
        <v>9</v>
      </c>
      <c r="S9" s="6" t="s">
        <v>92</v>
      </c>
      <c r="T9" s="68"/>
      <c r="U9" s="6" t="s">
        <v>95</v>
      </c>
      <c r="V9" s="68"/>
      <c r="W9" s="6" t="s">
        <v>96</v>
      </c>
      <c r="X9" s="68"/>
      <c r="Y9" s="6" t="s">
        <v>96</v>
      </c>
      <c r="AA9" s="6" t="s">
        <v>98</v>
      </c>
    </row>
    <row r="10" spans="1:28" x14ac:dyDescent="0.25">
      <c r="F10" s="9" t="s">
        <v>10</v>
      </c>
      <c r="H10" s="9" t="s">
        <v>10</v>
      </c>
      <c r="J10" s="9" t="s">
        <v>10</v>
      </c>
      <c r="L10" s="9" t="s">
        <v>10</v>
      </c>
      <c r="N10" s="9" t="s">
        <v>10</v>
      </c>
      <c r="P10" s="9" t="s">
        <v>11</v>
      </c>
      <c r="R10" s="9" t="s">
        <v>11</v>
      </c>
      <c r="S10" s="9" t="s">
        <v>11</v>
      </c>
      <c r="T10" s="68"/>
      <c r="U10" s="9" t="s">
        <v>11</v>
      </c>
      <c r="V10" s="68"/>
      <c r="W10" s="9" t="s">
        <v>11</v>
      </c>
      <c r="X10" s="68"/>
      <c r="Y10" s="95" t="s">
        <v>106</v>
      </c>
      <c r="AA10" s="9" t="s">
        <v>12</v>
      </c>
    </row>
    <row r="11" spans="1:28" x14ac:dyDescent="0.25">
      <c r="C11" s="11" t="s">
        <v>13</v>
      </c>
      <c r="D11" s="11"/>
      <c r="S11" s="68"/>
      <c r="U11" s="68"/>
    </row>
    <row r="12" spans="1:28" x14ac:dyDescent="0.25">
      <c r="A12" s="12">
        <v>5700</v>
      </c>
      <c r="C12" s="13" t="s">
        <v>80</v>
      </c>
      <c r="D12" s="13"/>
      <c r="F12" s="14">
        <v>3066521</v>
      </c>
      <c r="G12" s="14"/>
      <c r="H12" s="14">
        <v>3713515</v>
      </c>
      <c r="I12" s="14"/>
      <c r="J12" s="14">
        <v>2302445</v>
      </c>
      <c r="K12" s="14"/>
      <c r="L12" s="14">
        <v>2083124</v>
      </c>
      <c r="M12" s="14"/>
      <c r="N12" s="14">
        <v>4032556</v>
      </c>
      <c r="P12" s="14">
        <v>3938940</v>
      </c>
      <c r="R12" s="14">
        <v>4413464</v>
      </c>
      <c r="S12" s="14">
        <v>20934939</v>
      </c>
      <c r="T12" s="74">
        <f>SUM(S12/S16)</f>
        <v>0.95</v>
      </c>
      <c r="U12" s="14">
        <v>22792507</v>
      </c>
      <c r="V12" s="74">
        <f>SUM(U12/U16)</f>
        <v>0.97</v>
      </c>
      <c r="W12" s="14">
        <v>25279463</v>
      </c>
      <c r="X12" s="74">
        <f>SUM(W12/W16)</f>
        <v>0.97</v>
      </c>
      <c r="Y12" s="14">
        <v>27122191</v>
      </c>
      <c r="Z12" s="74">
        <f>SUM(Y12/Y16)</f>
        <v>0.98</v>
      </c>
      <c r="AA12" s="14">
        <v>28506638</v>
      </c>
      <c r="AB12" s="28">
        <f>SUM(AA12/AA16)</f>
        <v>0.99</v>
      </c>
    </row>
    <row r="13" spans="1:28" x14ac:dyDescent="0.25">
      <c r="A13" s="12">
        <v>5800</v>
      </c>
      <c r="C13" s="13" t="s">
        <v>16</v>
      </c>
      <c r="D13" s="13"/>
      <c r="F13" s="14">
        <v>176750</v>
      </c>
      <c r="G13" s="16"/>
      <c r="H13" s="14">
        <v>270166</v>
      </c>
      <c r="I13" s="14"/>
      <c r="J13" s="14">
        <v>1657806</v>
      </c>
      <c r="K13" s="14"/>
      <c r="L13" s="14">
        <v>1981613</v>
      </c>
      <c r="M13" s="14"/>
      <c r="N13" s="14">
        <v>1784816</v>
      </c>
      <c r="P13" s="14">
        <v>1591456</v>
      </c>
      <c r="R13" s="14">
        <v>2368254</v>
      </c>
      <c r="S13" s="14">
        <v>1179920</v>
      </c>
      <c r="T13" s="74">
        <f>SUM(S13/S16)</f>
        <v>0.05</v>
      </c>
      <c r="U13" s="14">
        <v>704674</v>
      </c>
      <c r="V13" s="74">
        <f>SUM(U13/U16)</f>
        <v>0.03</v>
      </c>
      <c r="W13" s="14">
        <v>660558</v>
      </c>
      <c r="X13" s="74">
        <f>SUM(W13/W16)</f>
        <v>0.03</v>
      </c>
      <c r="Y13" s="14">
        <v>553553</v>
      </c>
      <c r="Z13" s="74">
        <f>SUM(Y13/Y16)</f>
        <v>0.02</v>
      </c>
      <c r="AA13" s="14">
        <v>431809</v>
      </c>
      <c r="AB13" s="74">
        <f>SUM(AA13/AA16)</f>
        <v>0.01</v>
      </c>
    </row>
    <row r="14" spans="1:28" x14ac:dyDescent="0.25">
      <c r="A14" s="12">
        <v>5900</v>
      </c>
      <c r="C14" s="13" t="s">
        <v>17</v>
      </c>
      <c r="D14" s="13"/>
      <c r="F14" s="19">
        <v>0</v>
      </c>
      <c r="G14" s="16"/>
      <c r="H14" s="19">
        <v>0</v>
      </c>
      <c r="I14" s="14"/>
      <c r="J14" s="19">
        <v>0</v>
      </c>
      <c r="K14" s="14"/>
      <c r="L14" s="19">
        <v>0</v>
      </c>
      <c r="M14" s="14"/>
      <c r="N14" s="19">
        <v>0</v>
      </c>
      <c r="P14" s="19">
        <v>0</v>
      </c>
      <c r="R14" s="19">
        <v>0</v>
      </c>
      <c r="S14" s="19">
        <v>0</v>
      </c>
      <c r="T14" s="21"/>
      <c r="U14" s="19">
        <v>0</v>
      </c>
      <c r="W14" s="19">
        <v>0</v>
      </c>
      <c r="Y14" s="19">
        <v>0</v>
      </c>
      <c r="AA14" s="19"/>
    </row>
    <row r="15" spans="1:28" x14ac:dyDescent="0.25">
      <c r="F15" s="14"/>
      <c r="G15" s="16"/>
      <c r="H15" s="14"/>
      <c r="I15" s="14"/>
      <c r="J15" s="14"/>
      <c r="K15" s="14"/>
      <c r="L15" s="14"/>
      <c r="M15" s="14"/>
      <c r="N15" s="14"/>
      <c r="P15" s="14"/>
      <c r="R15" s="14"/>
      <c r="S15" s="14"/>
      <c r="T15" s="21"/>
      <c r="U15" s="14"/>
      <c r="W15" s="14"/>
      <c r="Y15" s="14"/>
      <c r="AA15" s="14"/>
    </row>
    <row r="16" spans="1:28" x14ac:dyDescent="0.25">
      <c r="A16" s="22">
        <v>5030</v>
      </c>
      <c r="B16" s="4"/>
      <c r="C16" s="11" t="s">
        <v>18</v>
      </c>
      <c r="D16" s="11"/>
      <c r="E16" s="4"/>
      <c r="F16" s="23">
        <f>SUM(F12:F14)</f>
        <v>3243271</v>
      </c>
      <c r="G16" s="24"/>
      <c r="H16" s="23">
        <f>SUM(H12:H14)</f>
        <v>3983681</v>
      </c>
      <c r="I16" s="24"/>
      <c r="J16" s="23">
        <f>SUM(J12:J14)</f>
        <v>3960251</v>
      </c>
      <c r="K16" s="24"/>
      <c r="L16" s="23">
        <f>SUM(L12:L14)</f>
        <v>4064737</v>
      </c>
      <c r="M16" s="24"/>
      <c r="N16" s="23">
        <f>SUM(N12:N14)</f>
        <v>5817372</v>
      </c>
      <c r="O16" s="4"/>
      <c r="P16" s="23">
        <f>SUM(P12:P14)</f>
        <v>5530396</v>
      </c>
      <c r="R16" s="23">
        <f>SUM(R12:R14)</f>
        <v>6781718</v>
      </c>
      <c r="S16" s="23">
        <f>SUM(S12:S14)</f>
        <v>22114859</v>
      </c>
      <c r="T16" s="26"/>
      <c r="U16" s="23">
        <f>SUM(U12:U14)</f>
        <v>23497181</v>
      </c>
      <c r="W16" s="23">
        <f>SUM(W12:W14)</f>
        <v>25940021</v>
      </c>
      <c r="Y16" s="23">
        <f>SUM(Y12:Y14)</f>
        <v>27675744</v>
      </c>
      <c r="AA16" s="23">
        <f>SUM(AA12:AA14)</f>
        <v>28938447</v>
      </c>
    </row>
    <row r="17" spans="1:27" x14ac:dyDescent="0.25">
      <c r="C17" s="4"/>
      <c r="D17" s="4"/>
      <c r="F17" s="14"/>
      <c r="G17" s="16"/>
      <c r="H17" s="14"/>
      <c r="I17" s="16"/>
      <c r="J17" s="14"/>
      <c r="K17" s="16"/>
      <c r="L17" s="14"/>
      <c r="M17" s="16"/>
      <c r="N17" s="14"/>
      <c r="P17" s="14"/>
      <c r="R17" s="14"/>
      <c r="S17" s="14"/>
      <c r="T17" s="21"/>
      <c r="U17" s="14"/>
      <c r="W17" s="14"/>
      <c r="Y17" s="14"/>
      <c r="AA17" s="14"/>
    </row>
    <row r="18" spans="1:27" x14ac:dyDescent="0.25">
      <c r="C18" s="11" t="s">
        <v>19</v>
      </c>
      <c r="D18" s="11"/>
      <c r="F18" s="14"/>
      <c r="G18" s="16"/>
      <c r="H18" s="14"/>
      <c r="I18" s="14"/>
      <c r="J18" s="14"/>
      <c r="K18" s="14"/>
      <c r="L18" s="14"/>
      <c r="M18" s="14"/>
      <c r="N18" s="14"/>
      <c r="P18" s="14"/>
      <c r="R18" s="14"/>
      <c r="S18" s="14"/>
      <c r="T18" s="14"/>
      <c r="U18" s="14"/>
      <c r="W18" s="14"/>
      <c r="Y18" s="14"/>
      <c r="AA18" s="14"/>
    </row>
    <row r="19" spans="1:27" x14ac:dyDescent="0.25">
      <c r="A19" s="27" t="s">
        <v>20</v>
      </c>
      <c r="C19" s="13" t="s">
        <v>21</v>
      </c>
      <c r="D19" s="13"/>
      <c r="F19" s="14">
        <v>0</v>
      </c>
      <c r="G19" s="14"/>
      <c r="H19" s="14">
        <v>0</v>
      </c>
      <c r="I19" s="14"/>
      <c r="J19" s="14">
        <v>0</v>
      </c>
      <c r="K19" s="14"/>
      <c r="L19" s="14">
        <v>0</v>
      </c>
      <c r="M19" s="14"/>
      <c r="N19" s="14">
        <v>0</v>
      </c>
      <c r="P19" s="14">
        <v>0</v>
      </c>
      <c r="R19" s="14">
        <v>0</v>
      </c>
      <c r="S19" s="14">
        <v>0</v>
      </c>
      <c r="T19" s="14"/>
      <c r="U19" s="14">
        <v>0</v>
      </c>
      <c r="W19" s="14">
        <v>0</v>
      </c>
      <c r="Y19" s="14">
        <v>0</v>
      </c>
      <c r="AA19" s="14">
        <v>0</v>
      </c>
    </row>
    <row r="20" spans="1:27" x14ac:dyDescent="0.25">
      <c r="A20" s="27" t="s">
        <v>22</v>
      </c>
      <c r="B20" s="13" t="s">
        <v>14</v>
      </c>
      <c r="C20" s="13" t="s">
        <v>23</v>
      </c>
      <c r="D20" s="13"/>
      <c r="F20" s="14">
        <v>0</v>
      </c>
      <c r="G20" s="16"/>
      <c r="H20" s="14">
        <v>0</v>
      </c>
      <c r="I20" s="14"/>
      <c r="J20" s="14">
        <v>0</v>
      </c>
      <c r="K20" s="14"/>
      <c r="L20" s="14">
        <v>0</v>
      </c>
      <c r="M20" s="14"/>
      <c r="N20" s="14">
        <v>0</v>
      </c>
      <c r="P20" s="14">
        <v>0</v>
      </c>
      <c r="R20" s="14">
        <v>0</v>
      </c>
      <c r="S20" s="14">
        <v>0</v>
      </c>
      <c r="T20" s="14"/>
      <c r="U20" s="14">
        <v>0</v>
      </c>
      <c r="W20" s="14">
        <v>0</v>
      </c>
      <c r="Y20" s="14">
        <v>0</v>
      </c>
      <c r="AA20" s="14">
        <v>0</v>
      </c>
    </row>
    <row r="21" spans="1:27" x14ac:dyDescent="0.25">
      <c r="A21" s="27" t="s">
        <v>24</v>
      </c>
      <c r="B21" s="13" t="s">
        <v>14</v>
      </c>
      <c r="C21" s="13" t="s">
        <v>25</v>
      </c>
      <c r="D21" s="13"/>
      <c r="F21" s="14">
        <v>0</v>
      </c>
      <c r="G21" s="16"/>
      <c r="H21" s="14">
        <v>0</v>
      </c>
      <c r="I21" s="14"/>
      <c r="J21" s="14">
        <v>0</v>
      </c>
      <c r="K21" s="14"/>
      <c r="L21" s="14">
        <v>0</v>
      </c>
      <c r="M21" s="14"/>
      <c r="N21" s="14">
        <v>0</v>
      </c>
      <c r="P21" s="14">
        <v>0</v>
      </c>
      <c r="R21" s="14">
        <v>0</v>
      </c>
      <c r="S21" s="14">
        <v>0</v>
      </c>
      <c r="T21" s="14"/>
      <c r="U21" s="14">
        <v>0</v>
      </c>
      <c r="W21" s="14">
        <v>0</v>
      </c>
      <c r="Y21" s="14">
        <v>0</v>
      </c>
      <c r="AA21" s="14">
        <v>0</v>
      </c>
    </row>
    <row r="22" spans="1:27" x14ac:dyDescent="0.25">
      <c r="A22" s="27" t="s">
        <v>26</v>
      </c>
      <c r="C22" s="13" t="s">
        <v>27</v>
      </c>
      <c r="D22" s="13"/>
      <c r="F22" s="14">
        <v>0</v>
      </c>
      <c r="G22" s="16"/>
      <c r="H22" s="14">
        <v>0</v>
      </c>
      <c r="I22" s="14"/>
      <c r="J22" s="14">
        <v>0</v>
      </c>
      <c r="K22" s="14"/>
      <c r="L22" s="14">
        <v>0</v>
      </c>
      <c r="M22" s="14"/>
      <c r="N22" s="14">
        <v>0</v>
      </c>
      <c r="P22" s="14">
        <v>0</v>
      </c>
      <c r="R22" s="14">
        <v>0</v>
      </c>
      <c r="S22" s="14">
        <v>0</v>
      </c>
      <c r="T22" s="14"/>
      <c r="U22" s="14">
        <v>0</v>
      </c>
      <c r="W22" s="14">
        <v>0</v>
      </c>
      <c r="Y22" s="14">
        <v>0</v>
      </c>
      <c r="AA22" s="14">
        <v>0</v>
      </c>
    </row>
    <row r="23" spans="1:27" x14ac:dyDescent="0.25">
      <c r="A23" s="27" t="s">
        <v>28</v>
      </c>
      <c r="C23" s="13" t="s">
        <v>29</v>
      </c>
      <c r="D23" s="13"/>
      <c r="F23" s="14">
        <v>0</v>
      </c>
      <c r="G23" s="16"/>
      <c r="H23" s="14">
        <v>0</v>
      </c>
      <c r="I23" s="14"/>
      <c r="J23" s="14">
        <v>0</v>
      </c>
      <c r="K23" s="14"/>
      <c r="L23" s="14">
        <v>0</v>
      </c>
      <c r="M23" s="14"/>
      <c r="N23" s="14">
        <v>0</v>
      </c>
      <c r="P23" s="14">
        <v>0</v>
      </c>
      <c r="R23" s="14">
        <v>0</v>
      </c>
      <c r="S23" s="14">
        <v>0</v>
      </c>
      <c r="T23" s="14"/>
      <c r="U23" s="14">
        <v>0</v>
      </c>
      <c r="W23" s="14">
        <v>0</v>
      </c>
      <c r="Y23" s="14">
        <v>0</v>
      </c>
      <c r="AA23" s="14">
        <v>0</v>
      </c>
    </row>
    <row r="24" spans="1:27" x14ac:dyDescent="0.25">
      <c r="A24" s="27" t="s">
        <v>30</v>
      </c>
      <c r="C24" s="13" t="s">
        <v>31</v>
      </c>
      <c r="D24" s="13"/>
      <c r="F24" s="14">
        <v>0</v>
      </c>
      <c r="G24" s="16"/>
      <c r="H24" s="14">
        <v>0</v>
      </c>
      <c r="I24" s="14"/>
      <c r="J24" s="14">
        <v>0</v>
      </c>
      <c r="K24" s="14"/>
      <c r="L24" s="14">
        <v>0</v>
      </c>
      <c r="M24" s="14"/>
      <c r="N24" s="14">
        <v>0</v>
      </c>
      <c r="P24" s="14">
        <v>0</v>
      </c>
      <c r="R24" s="14">
        <v>0</v>
      </c>
      <c r="S24" s="14">
        <v>0</v>
      </c>
      <c r="T24" s="14"/>
      <c r="U24" s="14">
        <v>0</v>
      </c>
      <c r="W24" s="14">
        <v>0</v>
      </c>
      <c r="Y24" s="14">
        <v>0</v>
      </c>
      <c r="AA24" s="14">
        <v>0</v>
      </c>
    </row>
    <row r="25" spans="1:27" x14ac:dyDescent="0.25">
      <c r="A25" s="27" t="s">
        <v>32</v>
      </c>
      <c r="C25" s="13" t="s">
        <v>33</v>
      </c>
      <c r="D25" s="13"/>
      <c r="F25" s="14">
        <v>0</v>
      </c>
      <c r="G25" s="16"/>
      <c r="H25" s="14">
        <v>0</v>
      </c>
      <c r="I25" s="14"/>
      <c r="J25" s="14">
        <v>0</v>
      </c>
      <c r="K25" s="14"/>
      <c r="L25" s="14">
        <v>0</v>
      </c>
      <c r="M25" s="14"/>
      <c r="N25" s="14">
        <v>0</v>
      </c>
      <c r="P25" s="14">
        <v>0</v>
      </c>
      <c r="R25" s="14">
        <v>0</v>
      </c>
      <c r="S25" s="14">
        <v>0</v>
      </c>
      <c r="T25" s="14"/>
      <c r="U25" s="14">
        <v>0</v>
      </c>
      <c r="W25" s="14">
        <v>0</v>
      </c>
      <c r="Y25" s="14">
        <v>0</v>
      </c>
      <c r="AA25" s="14">
        <v>0</v>
      </c>
    </row>
    <row r="26" spans="1:27" x14ac:dyDescent="0.25">
      <c r="A26" s="27" t="s">
        <v>34</v>
      </c>
      <c r="C26" s="13" t="s">
        <v>35</v>
      </c>
      <c r="D26" s="13"/>
      <c r="F26" s="14">
        <v>0</v>
      </c>
      <c r="G26" s="16"/>
      <c r="H26" s="14">
        <v>0</v>
      </c>
      <c r="I26" s="14"/>
      <c r="J26" s="14">
        <v>0</v>
      </c>
      <c r="K26" s="14"/>
      <c r="L26" s="14">
        <v>0</v>
      </c>
      <c r="M26" s="14"/>
      <c r="N26" s="14">
        <v>0</v>
      </c>
      <c r="P26" s="14">
        <v>0</v>
      </c>
      <c r="R26" s="14">
        <v>0</v>
      </c>
      <c r="S26" s="14">
        <v>0</v>
      </c>
      <c r="T26" s="14"/>
      <c r="U26" s="14">
        <v>0</v>
      </c>
      <c r="W26" s="14">
        <v>0</v>
      </c>
      <c r="Y26" s="14">
        <v>0</v>
      </c>
      <c r="AA26" s="14">
        <v>0</v>
      </c>
    </row>
    <row r="27" spans="1:27" x14ac:dyDescent="0.25">
      <c r="A27" s="27" t="s">
        <v>36</v>
      </c>
      <c r="C27" s="13" t="s">
        <v>37</v>
      </c>
      <c r="D27" s="13"/>
      <c r="F27" s="14">
        <v>0</v>
      </c>
      <c r="G27" s="16"/>
      <c r="H27" s="14">
        <v>0</v>
      </c>
      <c r="I27" s="14"/>
      <c r="J27" s="14">
        <v>0</v>
      </c>
      <c r="K27" s="14"/>
      <c r="L27" s="14">
        <v>0</v>
      </c>
      <c r="M27" s="14"/>
      <c r="N27" s="14">
        <v>0</v>
      </c>
      <c r="P27" s="14">
        <v>0</v>
      </c>
      <c r="R27" s="14">
        <v>0</v>
      </c>
      <c r="S27" s="14">
        <v>0</v>
      </c>
      <c r="T27" s="14"/>
      <c r="U27" s="14">
        <v>0</v>
      </c>
      <c r="W27" s="14">
        <v>0</v>
      </c>
      <c r="Y27" s="14">
        <v>0</v>
      </c>
      <c r="AA27" s="14">
        <v>0</v>
      </c>
    </row>
    <row r="28" spans="1:27" x14ac:dyDescent="0.25">
      <c r="A28" s="27" t="s">
        <v>38</v>
      </c>
      <c r="B28" s="13" t="s">
        <v>14</v>
      </c>
      <c r="C28" s="13" t="s">
        <v>39</v>
      </c>
      <c r="D28" s="13"/>
      <c r="F28" s="14">
        <v>0</v>
      </c>
      <c r="G28" s="16"/>
      <c r="H28" s="14">
        <v>0</v>
      </c>
      <c r="I28" s="14"/>
      <c r="J28" s="14">
        <v>0</v>
      </c>
      <c r="K28" s="16"/>
      <c r="L28" s="14">
        <v>0</v>
      </c>
      <c r="M28" s="16"/>
      <c r="N28" s="14">
        <v>0</v>
      </c>
      <c r="P28" s="14">
        <v>0</v>
      </c>
      <c r="R28" s="14">
        <v>0</v>
      </c>
      <c r="S28" s="14">
        <v>0</v>
      </c>
      <c r="T28" s="14"/>
      <c r="U28" s="14">
        <v>0</v>
      </c>
      <c r="W28" s="14">
        <v>0</v>
      </c>
      <c r="Y28" s="14">
        <v>0</v>
      </c>
      <c r="AA28" s="14">
        <v>0</v>
      </c>
    </row>
    <row r="29" spans="1:27" x14ac:dyDescent="0.25">
      <c r="A29" s="27" t="s">
        <v>40</v>
      </c>
      <c r="C29" s="13" t="s">
        <v>41</v>
      </c>
      <c r="D29" s="13"/>
      <c r="F29" s="14">
        <v>0</v>
      </c>
      <c r="G29" s="16"/>
      <c r="H29" s="14">
        <v>0</v>
      </c>
      <c r="I29" s="14"/>
      <c r="J29" s="14">
        <v>0</v>
      </c>
      <c r="K29" s="14"/>
      <c r="L29" s="14">
        <v>0</v>
      </c>
      <c r="M29" s="14"/>
      <c r="N29" s="14">
        <v>0</v>
      </c>
      <c r="P29" s="14">
        <v>0</v>
      </c>
      <c r="Q29" s="14"/>
      <c r="R29" s="14">
        <v>0</v>
      </c>
      <c r="S29" s="14">
        <v>0</v>
      </c>
      <c r="T29" s="14"/>
      <c r="U29" s="14">
        <v>0</v>
      </c>
      <c r="W29" s="14">
        <v>0</v>
      </c>
      <c r="Y29" s="14">
        <v>0</v>
      </c>
      <c r="AA29" s="14">
        <v>0</v>
      </c>
    </row>
    <row r="30" spans="1:27" x14ac:dyDescent="0.25">
      <c r="A30" s="27" t="s">
        <v>42</v>
      </c>
      <c r="C30" s="13" t="s">
        <v>43</v>
      </c>
      <c r="D30" s="13"/>
      <c r="F30" s="14">
        <v>0</v>
      </c>
      <c r="G30" s="16"/>
      <c r="H30" s="14">
        <v>0</v>
      </c>
      <c r="I30" s="14"/>
      <c r="J30" s="14">
        <v>0</v>
      </c>
      <c r="K30" s="14"/>
      <c r="L30" s="14">
        <v>0</v>
      </c>
      <c r="M30" s="14"/>
      <c r="N30" s="14">
        <v>0</v>
      </c>
      <c r="P30" s="14">
        <v>0</v>
      </c>
      <c r="R30" s="14">
        <v>0</v>
      </c>
      <c r="S30" s="14">
        <v>0</v>
      </c>
      <c r="T30" s="14"/>
      <c r="U30" s="14">
        <v>0</v>
      </c>
      <c r="W30" s="14">
        <v>0</v>
      </c>
      <c r="Y30" s="14">
        <v>0</v>
      </c>
      <c r="AA30" s="14">
        <v>0</v>
      </c>
    </row>
    <row r="31" spans="1:27" x14ac:dyDescent="0.25">
      <c r="A31" s="27" t="s">
        <v>44</v>
      </c>
      <c r="C31" s="13" t="s">
        <v>45</v>
      </c>
      <c r="D31" s="13"/>
      <c r="F31" s="14">
        <v>0</v>
      </c>
      <c r="G31" s="16"/>
      <c r="H31" s="14">
        <v>0</v>
      </c>
      <c r="I31" s="14"/>
      <c r="J31" s="14">
        <v>0</v>
      </c>
      <c r="K31" s="14"/>
      <c r="L31" s="14">
        <v>0</v>
      </c>
      <c r="M31" s="14"/>
      <c r="N31" s="14">
        <v>0</v>
      </c>
      <c r="P31" s="14">
        <v>0</v>
      </c>
      <c r="Q31" s="14"/>
      <c r="R31" s="14">
        <v>0</v>
      </c>
      <c r="S31" s="14">
        <v>0</v>
      </c>
      <c r="T31" s="14"/>
      <c r="U31" s="14">
        <v>0</v>
      </c>
      <c r="W31" s="14">
        <v>0</v>
      </c>
      <c r="Y31" s="14">
        <v>0</v>
      </c>
      <c r="AA31" s="14">
        <v>0</v>
      </c>
    </row>
    <row r="32" spans="1:27" x14ac:dyDescent="0.25">
      <c r="A32" s="27" t="s">
        <v>46</v>
      </c>
      <c r="C32" s="13" t="s">
        <v>47</v>
      </c>
      <c r="D32" s="13"/>
      <c r="F32" s="14">
        <v>0</v>
      </c>
      <c r="G32" s="16"/>
      <c r="H32" s="14">
        <v>0</v>
      </c>
      <c r="I32" s="14"/>
      <c r="J32" s="14">
        <v>0</v>
      </c>
      <c r="K32" s="14"/>
      <c r="L32" s="14">
        <v>0</v>
      </c>
      <c r="M32" s="14"/>
      <c r="N32" s="14">
        <v>0</v>
      </c>
      <c r="O32" s="91">
        <f>519258+1101929</f>
        <v>1621187</v>
      </c>
      <c r="P32" s="14">
        <v>0</v>
      </c>
      <c r="R32" s="14">
        <v>0</v>
      </c>
      <c r="S32" s="14">
        <v>0</v>
      </c>
      <c r="T32" s="14"/>
      <c r="U32" s="14">
        <v>0</v>
      </c>
      <c r="W32" s="14">
        <v>0</v>
      </c>
      <c r="Y32" s="14">
        <v>0</v>
      </c>
      <c r="AA32" s="14">
        <v>0</v>
      </c>
    </row>
    <row r="33" spans="1:28" x14ac:dyDescent="0.25">
      <c r="A33" s="27" t="s">
        <v>48</v>
      </c>
      <c r="B33" s="13" t="s">
        <v>14</v>
      </c>
      <c r="C33" s="13" t="s">
        <v>49</v>
      </c>
      <c r="D33" s="13"/>
      <c r="F33" s="14">
        <v>0</v>
      </c>
      <c r="G33" s="16"/>
      <c r="H33" s="14">
        <v>0</v>
      </c>
      <c r="I33" s="14"/>
      <c r="J33" s="14">
        <v>0</v>
      </c>
      <c r="K33" s="14"/>
      <c r="L33" s="14">
        <v>0</v>
      </c>
      <c r="M33" s="14"/>
      <c r="N33" s="14">
        <v>0</v>
      </c>
      <c r="O33" s="91"/>
      <c r="P33" s="14">
        <v>0</v>
      </c>
      <c r="R33" s="14">
        <v>0</v>
      </c>
      <c r="S33" s="14">
        <v>0</v>
      </c>
      <c r="T33" s="14"/>
      <c r="U33" s="14">
        <v>0</v>
      </c>
      <c r="W33" s="14">
        <v>0</v>
      </c>
      <c r="Y33" s="14">
        <v>0</v>
      </c>
      <c r="AA33" s="14">
        <v>0</v>
      </c>
    </row>
    <row r="34" spans="1:28" x14ac:dyDescent="0.25">
      <c r="A34" s="27" t="s">
        <v>50</v>
      </c>
      <c r="B34" s="13" t="s">
        <v>14</v>
      </c>
      <c r="C34" s="13" t="s">
        <v>51</v>
      </c>
      <c r="D34" s="13"/>
      <c r="F34" s="14">
        <v>0</v>
      </c>
      <c r="G34" s="16"/>
      <c r="H34" s="14">
        <v>0</v>
      </c>
      <c r="I34" s="14"/>
      <c r="J34" s="14">
        <v>0</v>
      </c>
      <c r="K34" s="14"/>
      <c r="L34" s="14">
        <v>0</v>
      </c>
      <c r="M34" s="14"/>
      <c r="N34" s="14">
        <v>0</v>
      </c>
      <c r="O34" s="91"/>
      <c r="P34" s="14">
        <v>0</v>
      </c>
      <c r="R34" s="14">
        <v>0</v>
      </c>
      <c r="S34" s="14">
        <v>0</v>
      </c>
      <c r="T34" s="14"/>
      <c r="U34" s="14">
        <v>0</v>
      </c>
      <c r="W34" s="14">
        <v>0</v>
      </c>
      <c r="Y34" s="14">
        <v>0</v>
      </c>
      <c r="AA34" s="14">
        <v>0</v>
      </c>
    </row>
    <row r="35" spans="1:28" x14ac:dyDescent="0.25">
      <c r="A35" s="27" t="s">
        <v>52</v>
      </c>
      <c r="B35" s="13" t="s">
        <v>14</v>
      </c>
      <c r="C35" s="13" t="s">
        <v>53</v>
      </c>
      <c r="D35" s="13"/>
      <c r="F35" s="14">
        <v>3601807</v>
      </c>
      <c r="G35" s="16"/>
      <c r="H35" s="14">
        <v>3843365</v>
      </c>
      <c r="I35" s="14"/>
      <c r="J35" s="14">
        <v>3841011</v>
      </c>
      <c r="K35" s="14"/>
      <c r="L35" s="14">
        <v>3835218</v>
      </c>
      <c r="M35" s="14"/>
      <c r="N35" s="14">
        <v>5616601</v>
      </c>
      <c r="P35" s="14">
        <v>679397</v>
      </c>
      <c r="R35" s="14">
        <v>1199345</v>
      </c>
      <c r="S35" s="14">
        <v>25637551</v>
      </c>
      <c r="T35" s="74">
        <f>SUM(S35/S39)</f>
        <v>1</v>
      </c>
      <c r="U35" s="14">
        <v>28842111</v>
      </c>
      <c r="V35" s="74">
        <f>SUM(U35/U39)</f>
        <v>1</v>
      </c>
      <c r="W35" s="14">
        <v>29471015</v>
      </c>
      <c r="X35" s="74">
        <f>SUM(W35/W39)</f>
        <v>1</v>
      </c>
      <c r="Y35" s="14">
        <v>22663198</v>
      </c>
      <c r="Z35" s="28">
        <f>SUM(Y35/Y39)</f>
        <v>1</v>
      </c>
      <c r="AA35" s="14">
        <v>22887204</v>
      </c>
      <c r="AB35" s="74">
        <f>SUM(AA35/AA39)</f>
        <v>1</v>
      </c>
    </row>
    <row r="36" spans="1:28" x14ac:dyDescent="0.25">
      <c r="A36" s="27" t="s">
        <v>54</v>
      </c>
      <c r="B36" s="13" t="s">
        <v>14</v>
      </c>
      <c r="C36" s="13" t="s">
        <v>55</v>
      </c>
      <c r="D36" s="13"/>
      <c r="F36" s="14">
        <v>0</v>
      </c>
      <c r="G36" s="16"/>
      <c r="H36" s="14">
        <v>0</v>
      </c>
      <c r="I36" s="14"/>
      <c r="J36" s="14">
        <v>0</v>
      </c>
      <c r="K36" s="14"/>
      <c r="L36" s="14">
        <v>0</v>
      </c>
      <c r="M36" s="14"/>
      <c r="N36" s="14">
        <v>0</v>
      </c>
      <c r="P36" s="14">
        <v>0</v>
      </c>
      <c r="R36" s="14">
        <v>0</v>
      </c>
      <c r="S36" s="14">
        <v>0</v>
      </c>
      <c r="T36" s="14"/>
      <c r="U36" s="14">
        <v>0</v>
      </c>
      <c r="W36" s="14">
        <v>0</v>
      </c>
      <c r="Y36" s="14">
        <v>0</v>
      </c>
      <c r="AA36" s="14">
        <v>0</v>
      </c>
    </row>
    <row r="37" spans="1:28" x14ac:dyDescent="0.25">
      <c r="A37" s="29" t="s">
        <v>56</v>
      </c>
      <c r="B37" s="13" t="s">
        <v>14</v>
      </c>
      <c r="C37" s="13" t="s">
        <v>57</v>
      </c>
      <c r="D37" s="13"/>
      <c r="F37" s="18">
        <v>0</v>
      </c>
      <c r="G37" s="55"/>
      <c r="H37" s="18">
        <v>0</v>
      </c>
      <c r="I37" s="30"/>
      <c r="J37" s="18">
        <v>0</v>
      </c>
      <c r="K37" s="30"/>
      <c r="L37" s="18">
        <v>0</v>
      </c>
      <c r="M37" s="30"/>
      <c r="N37" s="18">
        <v>0</v>
      </c>
      <c r="P37" s="18">
        <v>0</v>
      </c>
      <c r="R37" s="18">
        <v>0</v>
      </c>
      <c r="S37" s="18">
        <v>0</v>
      </c>
      <c r="T37" s="21"/>
      <c r="U37" s="18">
        <v>0</v>
      </c>
      <c r="W37" s="18">
        <v>0</v>
      </c>
      <c r="Y37" s="18">
        <v>0</v>
      </c>
      <c r="AA37" s="18">
        <v>0</v>
      </c>
    </row>
    <row r="38" spans="1:28" x14ac:dyDescent="0.25">
      <c r="F38" s="14"/>
      <c r="G38" s="16"/>
      <c r="H38" s="14"/>
      <c r="I38" s="14"/>
      <c r="J38" s="14"/>
      <c r="K38" s="14"/>
      <c r="L38" s="31"/>
      <c r="M38" s="14"/>
      <c r="N38" s="31"/>
      <c r="P38" s="31"/>
      <c r="R38" s="31"/>
      <c r="S38" s="31"/>
      <c r="T38" s="21"/>
      <c r="U38" s="31"/>
      <c r="W38" s="31"/>
      <c r="Y38" s="31"/>
      <c r="AA38" s="31"/>
    </row>
    <row r="39" spans="1:28" x14ac:dyDescent="0.25">
      <c r="A39" s="32">
        <v>6050</v>
      </c>
      <c r="B39" s="4"/>
      <c r="C39" s="11" t="s">
        <v>60</v>
      </c>
      <c r="D39" s="11"/>
      <c r="E39" s="4"/>
      <c r="F39" s="33">
        <f>SUM(F19:F37)</f>
        <v>3601807</v>
      </c>
      <c r="G39" s="24"/>
      <c r="H39" s="33">
        <f>SUM(H19:H37)</f>
        <v>3843365</v>
      </c>
      <c r="I39" s="24"/>
      <c r="J39" s="23">
        <f>SUM(J19:J37)</f>
        <v>3841011</v>
      </c>
      <c r="K39" s="24"/>
      <c r="L39" s="33">
        <f>SUM(L19:L37)</f>
        <v>3835218</v>
      </c>
      <c r="M39" s="24"/>
      <c r="N39" s="33">
        <f>SUM(N19:N37)</f>
        <v>5616601</v>
      </c>
      <c r="P39" s="33">
        <f>SUM(P19:P37)</f>
        <v>679397</v>
      </c>
      <c r="R39" s="33">
        <f>SUM(R19:R37)</f>
        <v>1199345</v>
      </c>
      <c r="S39" s="33">
        <f>SUM(S19:S37)</f>
        <v>25637551</v>
      </c>
      <c r="T39" s="34"/>
      <c r="U39" s="33">
        <f>SUM(U19:U37)</f>
        <v>28842111</v>
      </c>
      <c r="W39" s="33">
        <f>SUM(W19:W37)</f>
        <v>29471015</v>
      </c>
      <c r="Y39" s="33">
        <f>SUM(Y19:Y37)</f>
        <v>22663198</v>
      </c>
      <c r="AA39" s="33">
        <f>SUM(AA19:AA37)</f>
        <v>22887204</v>
      </c>
    </row>
    <row r="40" spans="1:28" x14ac:dyDescent="0.25">
      <c r="A40" s="4"/>
      <c r="B40" s="4"/>
      <c r="C40" s="4"/>
      <c r="D40" s="4"/>
      <c r="E40" s="4"/>
      <c r="F40" s="24"/>
      <c r="G40" s="24"/>
      <c r="H40" s="24"/>
      <c r="I40" s="24"/>
      <c r="J40" s="24"/>
      <c r="K40" s="24"/>
      <c r="L40" s="24"/>
      <c r="M40" s="24"/>
      <c r="N40" s="24"/>
      <c r="P40" s="24"/>
      <c r="R40" s="24"/>
      <c r="S40" s="24"/>
      <c r="T40" s="34"/>
      <c r="U40" s="24"/>
      <c r="V40" s="56"/>
      <c r="W40" s="24"/>
      <c r="Y40" s="24"/>
      <c r="AA40" s="24"/>
    </row>
    <row r="41" spans="1:28" x14ac:dyDescent="0.25">
      <c r="A41" s="27" t="s">
        <v>61</v>
      </c>
      <c r="C41" s="13" t="s">
        <v>62</v>
      </c>
      <c r="F41" s="14"/>
      <c r="G41" s="16"/>
      <c r="H41" s="14"/>
      <c r="I41" s="14"/>
      <c r="J41" s="14"/>
      <c r="K41" s="14"/>
      <c r="L41" s="14"/>
      <c r="M41" s="14"/>
      <c r="N41" s="14"/>
      <c r="P41" s="14"/>
      <c r="R41" s="14"/>
      <c r="S41" s="14"/>
      <c r="T41" s="21"/>
      <c r="U41" s="14"/>
      <c r="V41" s="56"/>
      <c r="W41" s="14"/>
      <c r="Y41" s="14"/>
      <c r="AA41" s="14"/>
    </row>
    <row r="42" spans="1:28" x14ac:dyDescent="0.25">
      <c r="C42" s="1" t="s">
        <v>63</v>
      </c>
      <c r="D42" s="13"/>
      <c r="F42" s="18">
        <f>+F16-F39</f>
        <v>-358536</v>
      </c>
      <c r="G42" s="16"/>
      <c r="H42" s="18">
        <f>+H16-H39</f>
        <v>140316</v>
      </c>
      <c r="I42" s="14"/>
      <c r="J42" s="18">
        <f>+J16-J39</f>
        <v>119240</v>
      </c>
      <c r="K42" s="14"/>
      <c r="L42" s="18">
        <f>+L16-L39</f>
        <v>229519</v>
      </c>
      <c r="M42" s="14"/>
      <c r="N42" s="18">
        <f>+N16-N39</f>
        <v>200771</v>
      </c>
      <c r="P42" s="18">
        <f>+P16-P39</f>
        <v>4850999</v>
      </c>
      <c r="R42" s="18">
        <f>+R16-R39</f>
        <v>5582373</v>
      </c>
      <c r="S42" s="18">
        <f>+S16-S39</f>
        <v>-3522692</v>
      </c>
      <c r="T42" s="21"/>
      <c r="U42" s="18">
        <f>+U16-U39</f>
        <v>-5344930</v>
      </c>
      <c r="V42" s="56"/>
      <c r="W42" s="18">
        <f>+W16-W39</f>
        <v>-3530994</v>
      </c>
      <c r="Y42" s="18">
        <f>+Y16-Y39</f>
        <v>5012546</v>
      </c>
      <c r="AA42" s="18">
        <f>+AA16-AA39</f>
        <v>6051243</v>
      </c>
    </row>
    <row r="43" spans="1:28" x14ac:dyDescent="0.25">
      <c r="F43" s="14"/>
      <c r="G43" s="16"/>
      <c r="H43" s="14"/>
      <c r="I43" s="16"/>
      <c r="J43" s="14"/>
      <c r="K43" s="16"/>
      <c r="L43" s="14"/>
      <c r="M43" s="16"/>
      <c r="N43" s="14"/>
      <c r="P43" s="14"/>
      <c r="R43" s="14"/>
      <c r="S43" s="14"/>
      <c r="T43" s="21"/>
      <c r="U43" s="14"/>
      <c r="V43" s="56"/>
      <c r="W43" s="14"/>
      <c r="Y43" s="14"/>
      <c r="AA43" s="14"/>
    </row>
    <row r="44" spans="1:28" x14ac:dyDescent="0.25">
      <c r="A44" s="27" t="s">
        <v>64</v>
      </c>
      <c r="C44" s="13" t="s">
        <v>65</v>
      </c>
      <c r="D44" s="13"/>
      <c r="F44" s="14">
        <v>46593</v>
      </c>
      <c r="G44" s="16"/>
      <c r="H44" s="14">
        <v>0</v>
      </c>
      <c r="I44" s="16"/>
      <c r="J44" s="14">
        <v>0</v>
      </c>
      <c r="K44" s="14"/>
      <c r="L44" s="14">
        <v>17214</v>
      </c>
      <c r="M44" s="14"/>
      <c r="N44" s="14"/>
      <c r="O44" s="68"/>
      <c r="P44" s="14">
        <v>0</v>
      </c>
      <c r="R44" s="14">
        <v>0</v>
      </c>
      <c r="S44" s="14">
        <f>65729151+5300000+5685678</f>
        <v>76714829</v>
      </c>
      <c r="T44" s="68"/>
      <c r="U44" s="14">
        <v>5500000</v>
      </c>
      <c r="V44" s="68"/>
      <c r="W44" s="14">
        <f>17700000+3200000+2927009</f>
        <v>23827009</v>
      </c>
      <c r="X44" s="68"/>
      <c r="Y44" s="94">
        <v>0</v>
      </c>
      <c r="AA44" s="14">
        <v>0</v>
      </c>
    </row>
    <row r="45" spans="1:28" x14ac:dyDescent="0.25">
      <c r="A45" s="27" t="s">
        <v>66</v>
      </c>
      <c r="C45" s="13" t="s">
        <v>67</v>
      </c>
      <c r="D45" s="13"/>
      <c r="F45" s="19">
        <v>0</v>
      </c>
      <c r="G45" s="16"/>
      <c r="H45" s="19">
        <v>0</v>
      </c>
      <c r="I45" s="14"/>
      <c r="J45" s="19">
        <v>0</v>
      </c>
      <c r="K45" s="14"/>
      <c r="L45" s="19">
        <v>-10531</v>
      </c>
      <c r="M45" s="14"/>
      <c r="N45" s="19">
        <v>0</v>
      </c>
      <c r="P45" s="19">
        <v>0</v>
      </c>
      <c r="R45" s="19">
        <v>0</v>
      </c>
      <c r="S45" s="19">
        <v>-70609310</v>
      </c>
      <c r="T45" s="68"/>
      <c r="U45" s="19">
        <v>0</v>
      </c>
      <c r="V45" s="68"/>
      <c r="W45" s="19">
        <v>-20389800</v>
      </c>
      <c r="X45" s="68"/>
      <c r="Y45" s="90">
        <v>0</v>
      </c>
      <c r="AA45" s="19">
        <v>0</v>
      </c>
    </row>
    <row r="46" spans="1:28" x14ac:dyDescent="0.25">
      <c r="F46" s="14"/>
      <c r="G46" s="16"/>
      <c r="H46" s="14"/>
      <c r="I46" s="14"/>
      <c r="J46" s="14"/>
      <c r="K46" s="14"/>
      <c r="L46" s="14"/>
      <c r="M46" s="14"/>
      <c r="N46" s="14"/>
      <c r="P46" s="14"/>
      <c r="R46" s="14"/>
      <c r="S46" s="14"/>
      <c r="T46" s="21"/>
      <c r="U46" s="14"/>
      <c r="V46" s="56"/>
      <c r="W46" s="14"/>
      <c r="Y46" s="14"/>
      <c r="AA46" s="14"/>
    </row>
    <row r="47" spans="1:28" x14ac:dyDescent="0.25">
      <c r="C47" s="13" t="s">
        <v>68</v>
      </c>
      <c r="F47" s="14"/>
      <c r="G47" s="16"/>
      <c r="H47" s="14"/>
      <c r="I47" s="14"/>
      <c r="J47" s="14"/>
      <c r="K47" s="14"/>
      <c r="L47" s="14"/>
      <c r="M47" s="14"/>
      <c r="N47" s="14"/>
      <c r="P47" s="14"/>
      <c r="R47" s="14"/>
      <c r="S47" s="14"/>
      <c r="T47" s="21"/>
      <c r="U47" s="14"/>
      <c r="V47" s="56"/>
      <c r="W47" s="14"/>
      <c r="Y47" s="14"/>
      <c r="AA47" s="14"/>
    </row>
    <row r="48" spans="1:28" x14ac:dyDescent="0.25">
      <c r="A48" s="27"/>
      <c r="C48" s="13" t="s">
        <v>69</v>
      </c>
      <c r="D48" s="13"/>
      <c r="F48" s="18">
        <f>SUM(F44:F45)</f>
        <v>46593</v>
      </c>
      <c r="G48" s="16"/>
      <c r="H48" s="18">
        <f>SUM(H44:H45)</f>
        <v>0</v>
      </c>
      <c r="I48" s="14"/>
      <c r="J48" s="18">
        <f>SUM(J44:J45)</f>
        <v>0</v>
      </c>
      <c r="K48" s="14"/>
      <c r="L48" s="18">
        <f>SUM(L44:L45)</f>
        <v>6683</v>
      </c>
      <c r="M48" s="14"/>
      <c r="N48" s="18">
        <f>SUM(N44:N45)</f>
        <v>0</v>
      </c>
      <c r="P48" s="18">
        <f>SUM(P44:P45)</f>
        <v>0</v>
      </c>
      <c r="R48" s="18">
        <f>SUM(R44:R45)</f>
        <v>0</v>
      </c>
      <c r="S48" s="18">
        <f>SUM(S44:S45)</f>
        <v>6105519</v>
      </c>
      <c r="T48" s="21"/>
      <c r="U48" s="18">
        <f>SUM(U44:U45)</f>
        <v>5500000</v>
      </c>
      <c r="V48" s="56"/>
      <c r="W48" s="18">
        <f>SUM(W44:W45)</f>
        <v>3437209</v>
      </c>
      <c r="Y48" s="18">
        <f>SUM(Y44:Y45)</f>
        <v>0</v>
      </c>
      <c r="AA48" s="18">
        <f>SUM(AA44:AA45)</f>
        <v>0</v>
      </c>
    </row>
    <row r="49" spans="1:27" x14ac:dyDescent="0.25">
      <c r="F49" s="14"/>
      <c r="G49" s="16"/>
      <c r="H49" s="14"/>
      <c r="I49" s="14"/>
      <c r="J49" s="14"/>
      <c r="K49" s="14"/>
      <c r="L49" s="14"/>
      <c r="M49" s="14"/>
      <c r="N49" s="14"/>
      <c r="P49" s="14"/>
      <c r="R49" s="14"/>
      <c r="S49" s="14"/>
      <c r="T49" s="14"/>
      <c r="U49" s="14"/>
      <c r="V49" s="56"/>
      <c r="W49" s="14"/>
      <c r="Y49" s="14"/>
      <c r="AA49" s="14"/>
    </row>
    <row r="50" spans="1:27" x14ac:dyDescent="0.25">
      <c r="A50" s="1">
        <v>1200</v>
      </c>
      <c r="C50" s="1" t="s">
        <v>70</v>
      </c>
      <c r="F50" s="14"/>
      <c r="G50" s="16"/>
      <c r="H50" s="14"/>
      <c r="I50" s="14"/>
      <c r="J50" s="14"/>
      <c r="K50" s="14"/>
      <c r="L50" s="14"/>
      <c r="M50" s="14"/>
      <c r="N50" s="14"/>
      <c r="P50" s="14"/>
      <c r="R50" s="14"/>
      <c r="S50" s="14"/>
      <c r="T50" s="14"/>
      <c r="U50" s="14"/>
      <c r="V50" s="56"/>
      <c r="W50" s="14"/>
      <c r="Y50" s="14"/>
      <c r="AA50" s="14"/>
    </row>
    <row r="51" spans="1:27" x14ac:dyDescent="0.25">
      <c r="C51" s="1" t="s">
        <v>71</v>
      </c>
      <c r="D51" s="13"/>
      <c r="F51" s="14">
        <f>F42+F48</f>
        <v>-311943</v>
      </c>
      <c r="G51" s="16"/>
      <c r="H51" s="14">
        <f>H42+H48</f>
        <v>140316</v>
      </c>
      <c r="I51" s="14"/>
      <c r="J51" s="14">
        <f>SUM(J42+J48)</f>
        <v>119240</v>
      </c>
      <c r="K51" s="14"/>
      <c r="L51" s="14">
        <f>L42+L48</f>
        <v>236202</v>
      </c>
      <c r="M51" s="14"/>
      <c r="N51" s="14">
        <f>N42+N48</f>
        <v>200771</v>
      </c>
      <c r="P51" s="14">
        <f>P42+P48</f>
        <v>4850999</v>
      </c>
      <c r="R51" s="14">
        <f>R42+R48</f>
        <v>5582373</v>
      </c>
      <c r="S51" s="14">
        <f>S42+S48</f>
        <v>2582827</v>
      </c>
      <c r="T51" s="14"/>
      <c r="U51" s="14">
        <f>U42+U48</f>
        <v>155070</v>
      </c>
      <c r="W51" s="14">
        <f>W42+W48</f>
        <v>-93785</v>
      </c>
      <c r="Y51" s="14">
        <f>Y42+Y48</f>
        <v>5012546</v>
      </c>
      <c r="AA51" s="14">
        <f>AA42+AA48</f>
        <v>6051243</v>
      </c>
    </row>
    <row r="52" spans="1:27" x14ac:dyDescent="0.25">
      <c r="D52" s="13"/>
      <c r="F52" s="14"/>
      <c r="G52" s="16"/>
      <c r="H52" s="14"/>
      <c r="I52" s="14"/>
      <c r="J52" s="14"/>
      <c r="K52" s="14"/>
      <c r="L52" s="14"/>
      <c r="M52" s="14"/>
      <c r="N52" s="14"/>
      <c r="P52" s="14"/>
      <c r="R52" s="14"/>
      <c r="S52" s="14"/>
      <c r="T52" s="14"/>
      <c r="U52" s="14"/>
      <c r="W52" s="14"/>
      <c r="Y52" s="14"/>
      <c r="AA52" s="14"/>
    </row>
    <row r="53" spans="1:27" x14ac:dyDescent="0.25">
      <c r="A53" s="27" t="s">
        <v>72</v>
      </c>
      <c r="C53" s="13" t="s">
        <v>73</v>
      </c>
      <c r="D53" s="13"/>
      <c r="F53" s="14">
        <v>469621</v>
      </c>
      <c r="G53" s="16"/>
      <c r="H53" s="14">
        <f>F57</f>
        <v>157678</v>
      </c>
      <c r="I53" s="14"/>
      <c r="J53" s="14">
        <f>SUM(H57)</f>
        <v>297994</v>
      </c>
      <c r="K53" s="14"/>
      <c r="L53" s="14">
        <f>SUM(J57)</f>
        <v>417234</v>
      </c>
      <c r="M53" s="14"/>
      <c r="N53" s="14">
        <f>SUM(L57)</f>
        <v>653436</v>
      </c>
      <c r="P53" s="14">
        <f>SUM(N57)</f>
        <v>854207</v>
      </c>
      <c r="R53" s="14" t="e">
        <f>SUM(#REF!)</f>
        <v>#REF!</v>
      </c>
      <c r="S53" s="14">
        <v>13542177</v>
      </c>
      <c r="T53" s="68"/>
      <c r="U53" s="14">
        <f>+S57</f>
        <v>16125004</v>
      </c>
      <c r="V53" s="68"/>
      <c r="W53" s="14">
        <f>+U57</f>
        <v>16280074</v>
      </c>
      <c r="X53" s="68"/>
      <c r="Y53" s="14">
        <f>+W57</f>
        <v>16186289</v>
      </c>
      <c r="AA53" s="14">
        <f>+Y57</f>
        <v>21198835</v>
      </c>
    </row>
    <row r="54" spans="1:27" hidden="1" x14ac:dyDescent="0.25">
      <c r="A54" s="27"/>
      <c r="C54" s="13"/>
      <c r="D54" s="13"/>
      <c r="F54" s="14"/>
      <c r="G54" s="16"/>
      <c r="H54" s="14"/>
      <c r="I54" s="14"/>
      <c r="J54" s="14"/>
      <c r="K54" s="14"/>
      <c r="L54" s="14"/>
      <c r="M54" s="14"/>
      <c r="N54" s="14"/>
      <c r="P54" s="14"/>
      <c r="R54" s="14"/>
      <c r="S54" s="14"/>
      <c r="T54" s="14"/>
      <c r="U54" s="14"/>
      <c r="W54" s="14"/>
      <c r="Y54" s="14"/>
      <c r="AA54" s="14"/>
    </row>
    <row r="55" spans="1:27" hidden="1" x14ac:dyDescent="0.25">
      <c r="A55" s="27">
        <v>1300</v>
      </c>
      <c r="C55" s="13" t="s">
        <v>74</v>
      </c>
      <c r="D55" s="13"/>
      <c r="F55" s="14">
        <v>0</v>
      </c>
      <c r="G55" s="16"/>
      <c r="H55" s="14">
        <v>0</v>
      </c>
      <c r="I55" s="14"/>
      <c r="J55" s="14">
        <v>0</v>
      </c>
      <c r="K55" s="14"/>
      <c r="L55" s="14"/>
      <c r="M55" s="14"/>
      <c r="N55" s="14"/>
      <c r="P55" s="14"/>
      <c r="R55" s="14"/>
      <c r="S55" s="14"/>
      <c r="T55" s="14"/>
      <c r="U55" s="14"/>
      <c r="W55" s="14"/>
      <c r="Y55" s="14"/>
      <c r="AA55" s="14"/>
    </row>
    <row r="56" spans="1:27" x14ac:dyDescent="0.25">
      <c r="F56" s="14"/>
      <c r="G56" s="16"/>
      <c r="H56" s="14"/>
      <c r="I56" s="14"/>
      <c r="J56" s="14"/>
      <c r="K56" s="14"/>
      <c r="L56" s="14"/>
      <c r="M56" s="14"/>
      <c r="N56" s="14"/>
      <c r="P56" s="14"/>
      <c r="R56" s="14"/>
      <c r="S56" s="14"/>
      <c r="T56" s="14"/>
      <c r="U56" s="14"/>
      <c r="W56" s="14"/>
      <c r="Y56" s="14"/>
      <c r="AA56" s="14"/>
    </row>
    <row r="57" spans="1:27" ht="16.5" thickBot="1" x14ac:dyDescent="0.3">
      <c r="A57" s="32" t="s">
        <v>72</v>
      </c>
      <c r="B57" s="4"/>
      <c r="C57" s="11" t="s">
        <v>75</v>
      </c>
      <c r="D57" s="11"/>
      <c r="E57" s="4"/>
      <c r="F57" s="38">
        <f>SUM(F51:F55)</f>
        <v>157678</v>
      </c>
      <c r="G57" s="24"/>
      <c r="H57" s="38">
        <f>SUM(H51:H55)</f>
        <v>297994</v>
      </c>
      <c r="I57" s="24"/>
      <c r="J57" s="38">
        <f>SUM(J51:J55)</f>
        <v>417234</v>
      </c>
      <c r="K57" s="24"/>
      <c r="L57" s="39">
        <f>SUM(L51:L53)</f>
        <v>653436</v>
      </c>
      <c r="M57" s="24"/>
      <c r="N57" s="39">
        <f>SUM(N51:N53)</f>
        <v>854207</v>
      </c>
      <c r="O57" s="4"/>
      <c r="P57" s="39">
        <f>SUM(P51:P53)</f>
        <v>5705206</v>
      </c>
      <c r="R57" s="39" t="e">
        <f>SUM(R51:R53)</f>
        <v>#REF!</v>
      </c>
      <c r="S57" s="39">
        <f>SUM(S51:S53)</f>
        <v>16125004</v>
      </c>
      <c r="T57" s="26"/>
      <c r="U57" s="39">
        <f>SUM(U51:U53)</f>
        <v>16280074</v>
      </c>
      <c r="W57" s="39">
        <f>SUM(W51:W53)</f>
        <v>16186289</v>
      </c>
      <c r="Y57" s="39">
        <f>SUM(Y51:Y53)</f>
        <v>21198835</v>
      </c>
      <c r="AA57" s="39">
        <f>SUM(AA51:AA53)</f>
        <v>27250078</v>
      </c>
    </row>
    <row r="58" spans="1:27" ht="16.5" thickTop="1" x14ac:dyDescent="0.25">
      <c r="F58" s="14"/>
      <c r="G58" s="16"/>
      <c r="H58" s="14"/>
      <c r="I58" s="16"/>
      <c r="J58" s="14"/>
      <c r="K58" s="16"/>
      <c r="L58" s="14"/>
    </row>
    <row r="59" spans="1:27" x14ac:dyDescent="0.25">
      <c r="F59" s="14"/>
      <c r="G59" s="16"/>
      <c r="H59" s="14"/>
      <c r="I59" s="16"/>
      <c r="J59" s="14"/>
      <c r="K59" s="16"/>
      <c r="L59" s="14"/>
    </row>
    <row r="60" spans="1:27" x14ac:dyDescent="0.25">
      <c r="F60" s="57" t="s">
        <v>83</v>
      </c>
      <c r="G60" s="16"/>
      <c r="H60" s="24"/>
      <c r="I60" s="47"/>
      <c r="J60" s="24"/>
      <c r="M60" s="16"/>
      <c r="N60" s="34"/>
      <c r="P60" s="34"/>
    </row>
    <row r="61" spans="1:27" x14ac:dyDescent="0.25">
      <c r="F61" s="16"/>
      <c r="G61" s="47"/>
      <c r="H61" s="24"/>
      <c r="I61" s="47"/>
      <c r="J61" s="24"/>
      <c r="M61" s="16"/>
      <c r="N61" s="34"/>
      <c r="P61" s="34"/>
    </row>
    <row r="62" spans="1:27" x14ac:dyDescent="0.25">
      <c r="F62" s="16"/>
      <c r="G62" s="16"/>
      <c r="H62" s="16"/>
      <c r="I62" s="16"/>
      <c r="J62" s="14"/>
      <c r="M62" s="14"/>
      <c r="N62" s="14"/>
      <c r="P62" s="14"/>
    </row>
    <row r="63" spans="1:27" x14ac:dyDescent="0.25">
      <c r="F63" s="57" t="s">
        <v>84</v>
      </c>
      <c r="G63" s="16"/>
      <c r="H63" s="47"/>
      <c r="I63" s="47"/>
      <c r="J63" s="24"/>
      <c r="M63" s="58"/>
      <c r="N63" s="34"/>
      <c r="P63" s="34"/>
    </row>
    <row r="64" spans="1:27" ht="9" customHeight="1" x14ac:dyDescent="0.25">
      <c r="A64" s="12"/>
      <c r="F64" s="4"/>
      <c r="G64" s="4"/>
      <c r="H64" s="4"/>
      <c r="I64" s="4"/>
      <c r="J64" s="4"/>
      <c r="L64" s="25"/>
    </row>
    <row r="65" spans="1:15" ht="9" customHeight="1" x14ac:dyDescent="0.25">
      <c r="F65" s="4"/>
      <c r="G65" s="4"/>
      <c r="H65" s="4"/>
      <c r="I65" s="4"/>
      <c r="J65" s="24"/>
      <c r="L65" s="25"/>
      <c r="M65" s="4"/>
      <c r="N65" s="4"/>
      <c r="O65" s="4"/>
    </row>
    <row r="66" spans="1:15" ht="9" customHeight="1" x14ac:dyDescent="0.25">
      <c r="A66" s="102"/>
      <c r="B66" s="102"/>
      <c r="C66" s="102"/>
      <c r="F66" s="4"/>
      <c r="G66" s="4"/>
      <c r="H66" s="4"/>
      <c r="I66" s="4"/>
      <c r="J66" s="24"/>
      <c r="K66" s="24"/>
      <c r="L66" s="25"/>
      <c r="M66" s="4"/>
      <c r="N66" s="4"/>
      <c r="O66" s="4"/>
    </row>
    <row r="67" spans="1:15" x14ac:dyDescent="0.25">
      <c r="L67" s="51"/>
    </row>
    <row r="68" spans="1:15" x14ac:dyDescent="0.25">
      <c r="L68" s="51"/>
    </row>
  </sheetData>
  <mergeCells count="7">
    <mergeCell ref="A6:AB6"/>
    <mergeCell ref="A66:C66"/>
    <mergeCell ref="A1:AB1"/>
    <mergeCell ref="A2:AB2"/>
    <mergeCell ref="A3:AB3"/>
    <mergeCell ref="A4:AB4"/>
    <mergeCell ref="A5:AB5"/>
  </mergeCells>
  <printOptions horizontalCentered="1" gridLines="1"/>
  <pageMargins left="0.25" right="0.25" top="0.75" bottom="0.75" header="0.3" footer="0.3"/>
  <pageSetup scale="68" orientation="portrait" r:id="rId1"/>
  <headerFooter scaleWithDoc="0" alignWithMargins="0"/>
  <ignoredErrors>
    <ignoredError sqref="A19:A35 A36:A5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General</vt:lpstr>
      <vt:lpstr>Food Service</vt:lpstr>
      <vt:lpstr>Debt Service</vt:lpstr>
      <vt:lpstr>'Debt Service'!Print_Area</vt:lpstr>
      <vt:lpstr>'Food Service'!Print_Area</vt:lpstr>
      <vt:lpstr>'Debt Service'!Print_Area_MI</vt:lpstr>
      <vt:lpstr>'Food Service'!Print_Area_MI</vt:lpstr>
      <vt:lpstr>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kwiesman</dc:creator>
  <cp:lastModifiedBy>Paula Butler</cp:lastModifiedBy>
  <cp:lastPrinted>2021-06-14T21:43:20Z</cp:lastPrinted>
  <dcterms:created xsi:type="dcterms:W3CDTF">2012-06-22T16:05:47Z</dcterms:created>
  <dcterms:modified xsi:type="dcterms:W3CDTF">2023-08-24T21:00:45Z</dcterms:modified>
</cp:coreProperties>
</file>